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0395" tabRatio="858" activeTab="3"/>
  </bookViews>
  <sheets>
    <sheet name="П1.4" sheetId="33" r:id="rId1"/>
    <sheet name="П1.5" sheetId="34" r:id="rId2"/>
    <sheet name="П1.6" sheetId="35" r:id="rId3"/>
    <sheet name="П1.30 " sheetId="36" r:id="rId4"/>
    <sheet name="П 2.1" sheetId="37" r:id="rId5"/>
    <sheet name="П2.2" sheetId="38" r:id="rId6"/>
  </sheets>
  <externalReferences>
    <externalReference r:id="rId7"/>
    <externalReference r:id="rId8"/>
    <externalReference r:id="rId9"/>
  </externalReferences>
  <definedNames>
    <definedName name="\a" localSheetId="4">#REF!</definedName>
    <definedName name="\a" localSheetId="5">#REF!</definedName>
    <definedName name="\a">#REF!</definedName>
    <definedName name="\m" localSheetId="4">#REF!</definedName>
    <definedName name="\m" localSheetId="5">#REF!</definedName>
    <definedName name="\m">#REF!</definedName>
    <definedName name="\n" localSheetId="4">#REF!</definedName>
    <definedName name="\n" localSheetId="5">#REF!</definedName>
    <definedName name="\n">#REF!</definedName>
    <definedName name="\o" localSheetId="4">#REF!</definedName>
    <definedName name="\o" localSheetId="5">#REF!</definedName>
    <definedName name="\o">#REF!</definedName>
    <definedName name="_SP1" localSheetId="4">[1]FES!#REF!</definedName>
    <definedName name="_SP1" localSheetId="5">[1]FES!#REF!</definedName>
    <definedName name="_SP1">[1]FES!#REF!</definedName>
    <definedName name="_SP10" localSheetId="4">[1]FES!#REF!</definedName>
    <definedName name="_SP10" localSheetId="5">[1]FES!#REF!</definedName>
    <definedName name="_SP10">[1]FES!#REF!</definedName>
    <definedName name="_SP11" localSheetId="4">[1]FES!#REF!</definedName>
    <definedName name="_SP11" localSheetId="5">[1]FES!#REF!</definedName>
    <definedName name="_SP11">[1]FES!#REF!</definedName>
    <definedName name="_SP12" localSheetId="4">[1]FES!#REF!</definedName>
    <definedName name="_SP12" localSheetId="5">[1]FES!#REF!</definedName>
    <definedName name="_SP12">[1]FES!#REF!</definedName>
    <definedName name="_SP13" localSheetId="4">[1]FES!#REF!</definedName>
    <definedName name="_SP13" localSheetId="5">[1]FES!#REF!</definedName>
    <definedName name="_SP13">[1]FES!#REF!</definedName>
    <definedName name="_SP14" localSheetId="4">[1]FES!#REF!</definedName>
    <definedName name="_SP14" localSheetId="5">[1]FES!#REF!</definedName>
    <definedName name="_SP14">[1]FES!#REF!</definedName>
    <definedName name="_SP15" localSheetId="4">[1]FES!#REF!</definedName>
    <definedName name="_SP15" localSheetId="5">[1]FES!#REF!</definedName>
    <definedName name="_SP15">[1]FES!#REF!</definedName>
    <definedName name="_SP16" localSheetId="4">[1]FES!#REF!</definedName>
    <definedName name="_SP16" localSheetId="5">[1]FES!#REF!</definedName>
    <definedName name="_SP16">[1]FES!#REF!</definedName>
    <definedName name="_SP17" localSheetId="4">[1]FES!#REF!</definedName>
    <definedName name="_SP17" localSheetId="5">[1]FES!#REF!</definedName>
    <definedName name="_SP17">[1]FES!#REF!</definedName>
    <definedName name="_SP18" localSheetId="4">[1]FES!#REF!</definedName>
    <definedName name="_SP18" localSheetId="5">[1]FES!#REF!</definedName>
    <definedName name="_SP18">[1]FES!#REF!</definedName>
    <definedName name="_SP19" localSheetId="4">[1]FES!#REF!</definedName>
    <definedName name="_SP19" localSheetId="5">[1]FES!#REF!</definedName>
    <definedName name="_SP19">[1]FES!#REF!</definedName>
    <definedName name="_SP2" localSheetId="4">[1]FES!#REF!</definedName>
    <definedName name="_SP2" localSheetId="5">[1]FES!#REF!</definedName>
    <definedName name="_SP2">[1]FES!#REF!</definedName>
    <definedName name="_SP20" localSheetId="4">[1]FES!#REF!</definedName>
    <definedName name="_SP20" localSheetId="5">[1]FES!#REF!</definedName>
    <definedName name="_SP20">[1]FES!#REF!</definedName>
    <definedName name="_SP3" localSheetId="4">[1]FES!#REF!</definedName>
    <definedName name="_SP3" localSheetId="5">[1]FES!#REF!</definedName>
    <definedName name="_SP3">[1]FES!#REF!</definedName>
    <definedName name="_SP4" localSheetId="4">[1]FES!#REF!</definedName>
    <definedName name="_SP4" localSheetId="5">[1]FES!#REF!</definedName>
    <definedName name="_SP4">[1]FES!#REF!</definedName>
    <definedName name="_SP5" localSheetId="4">[1]FES!#REF!</definedName>
    <definedName name="_SP5" localSheetId="5">[1]FES!#REF!</definedName>
    <definedName name="_SP5">[1]FES!#REF!</definedName>
    <definedName name="_SP7" localSheetId="4">[1]FES!#REF!</definedName>
    <definedName name="_SP7" localSheetId="5">[1]FES!#REF!</definedName>
    <definedName name="_SP7">[1]FES!#REF!</definedName>
    <definedName name="_SP8" localSheetId="4">[1]FES!#REF!</definedName>
    <definedName name="_SP8" localSheetId="5">[1]FES!#REF!</definedName>
    <definedName name="_SP8">[1]FES!#REF!</definedName>
    <definedName name="_SP9" localSheetId="4">[1]FES!#REF!</definedName>
    <definedName name="_SP9" localSheetId="5">[1]FES!#REF!</definedName>
    <definedName name="_SP9">[1]FES!#REF!</definedName>
    <definedName name="CompOt" localSheetId="4">'П 2.1'!CompOt</definedName>
    <definedName name="CompOt" localSheetId="3">'П1.30 '!CompOt</definedName>
    <definedName name="CompOt" localSheetId="5">П2.2!CompOt</definedName>
    <definedName name="CompOt">[0]!CompOt</definedName>
    <definedName name="CompRas" localSheetId="4">'П 2.1'!CompRas</definedName>
    <definedName name="CompRas" localSheetId="3">'П1.30 '!CompRas</definedName>
    <definedName name="CompRas" localSheetId="5">П2.2!CompRas</definedName>
    <definedName name="CompRas">[0]!CompRas</definedName>
    <definedName name="ew" localSheetId="4">'П 2.1'!ew</definedName>
    <definedName name="ew" localSheetId="3">'П1.30 '!ew</definedName>
    <definedName name="ew" localSheetId="5">П2.2!ew</definedName>
    <definedName name="ew">[0]!ew</definedName>
    <definedName name="fg" localSheetId="4">'П 2.1'!fg</definedName>
    <definedName name="fg" localSheetId="3">'П1.30 '!fg</definedName>
    <definedName name="fg" localSheetId="5">П2.2!fg</definedName>
    <definedName name="fg">[0]!fg</definedName>
    <definedName name="k" localSheetId="4">'П 2.1'!k</definedName>
    <definedName name="k" localSheetId="3">'П1.30 '!k</definedName>
    <definedName name="k" localSheetId="5">П2.2!k</definedName>
    <definedName name="k">[0]!k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localSheetId="4" hidden="1">[2]перекрестка!$J$84:$K$88,[2]перекрестка!$N$84:$N$88,[2]перекрестка!$F$14:$G$25,P1_SCOPE_PER_PRT,P2_SCOPE_PER_PRT,P3_SCOPE_PER_PRT,P4_SCOPE_PER_PRT</definedName>
    <definedName name="P8_SCOPE_PER_PRT" localSheetId="3" hidden="1">[2]перекрестка!$J$84:$K$88,[2]перекрестка!$N$84:$N$88,[2]перекрестка!$F$14:$G$25,P1_SCOPE_PER_PRT,P2_SCOPE_PER_PRT,P3_SCOPE_PER_PRT,P4_SCOPE_PER_PRT</definedName>
    <definedName name="P8_SCOPE_PER_PRT" localSheetId="5" hidden="1">[2]перекрестка!$J$84:$K$88,[2]перекрестка!$N$84:$N$88,[2]перекрестка!$F$14:$G$25,P1_SCOPE_PER_PRT,P2_SCOPE_PER_PRT,P3_SCOPE_PER_PRT,P4_SCOPE_PER_PRT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_name">[3]Титульный!$E$6</definedName>
    <definedName name="REGIONS">[2]TEHSHEET!$C$6:$C$93</definedName>
    <definedName name="S1_" localSheetId="4">#REF!</definedName>
    <definedName name="S1_" localSheetId="5">#REF!</definedName>
    <definedName name="S1_">#REF!</definedName>
    <definedName name="S10_" localSheetId="4">#REF!</definedName>
    <definedName name="S10_" localSheetId="5">#REF!</definedName>
    <definedName name="S10_">#REF!</definedName>
    <definedName name="S11_" localSheetId="4">#REF!</definedName>
    <definedName name="S11_" localSheetId="5">#REF!</definedName>
    <definedName name="S11_">#REF!</definedName>
    <definedName name="S12_" localSheetId="4">#REF!</definedName>
    <definedName name="S12_" localSheetId="5">#REF!</definedName>
    <definedName name="S12_">#REF!</definedName>
    <definedName name="S13_" localSheetId="4">#REF!</definedName>
    <definedName name="S13_" localSheetId="5">#REF!</definedName>
    <definedName name="S13_">#REF!</definedName>
    <definedName name="S14_" localSheetId="4">#REF!</definedName>
    <definedName name="S14_" localSheetId="5">#REF!</definedName>
    <definedName name="S14_">#REF!</definedName>
    <definedName name="S15_" localSheetId="4">#REF!</definedName>
    <definedName name="S15_" localSheetId="5">#REF!</definedName>
    <definedName name="S15_">#REF!</definedName>
    <definedName name="S16_" localSheetId="4">#REF!</definedName>
    <definedName name="S16_" localSheetId="5">#REF!</definedName>
    <definedName name="S16_">#REF!</definedName>
    <definedName name="S17_" localSheetId="4">#REF!</definedName>
    <definedName name="S17_" localSheetId="5">#REF!</definedName>
    <definedName name="S17_">#REF!</definedName>
    <definedName name="S18_" localSheetId="4">#REF!</definedName>
    <definedName name="S18_" localSheetId="5">#REF!</definedName>
    <definedName name="S18_">#REF!</definedName>
    <definedName name="S19_" localSheetId="4">#REF!</definedName>
    <definedName name="S19_" localSheetId="5">#REF!</definedName>
    <definedName name="S19_">#REF!</definedName>
    <definedName name="S2_" localSheetId="4">#REF!</definedName>
    <definedName name="S2_" localSheetId="5">#REF!</definedName>
    <definedName name="S2_">#REF!</definedName>
    <definedName name="S20_" localSheetId="4">#REF!</definedName>
    <definedName name="S20_" localSheetId="5">#REF!</definedName>
    <definedName name="S20_">#REF!</definedName>
    <definedName name="S3_" localSheetId="4">#REF!</definedName>
    <definedName name="S3_" localSheetId="5">#REF!</definedName>
    <definedName name="S3_">#REF!</definedName>
    <definedName name="S4_" localSheetId="4">#REF!</definedName>
    <definedName name="S4_" localSheetId="5">#REF!</definedName>
    <definedName name="S4_">#REF!</definedName>
    <definedName name="S5_" localSheetId="4">#REF!</definedName>
    <definedName name="S5_" localSheetId="5">#REF!</definedName>
    <definedName name="S5_">#REF!</definedName>
    <definedName name="S6_" localSheetId="4">#REF!</definedName>
    <definedName name="S6_" localSheetId="5">#REF!</definedName>
    <definedName name="S6_">#REF!</definedName>
    <definedName name="S7_" localSheetId="4">#REF!</definedName>
    <definedName name="S7_" localSheetId="5">#REF!</definedName>
    <definedName name="S7_">#REF!</definedName>
    <definedName name="S8_" localSheetId="4">#REF!</definedName>
    <definedName name="S8_" localSheetId="5">#REF!</definedName>
    <definedName name="S8_">#REF!</definedName>
    <definedName name="S9_" localSheetId="4">#REF!</definedName>
    <definedName name="S9_" localSheetId="5">#REF!</definedName>
    <definedName name="S9_">#REF!</definedName>
    <definedName name="SCENARIOS">[2]TEHSHEET!$K$6:$K$7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4">'[2]17'!$J$39:$M$41,'[2]17'!$E$43:$H$51,'[2]17'!$J$43:$M$51,'[2]17'!$E$54:$H$56,'[2]17'!$E$58:$H$66,'[2]17'!$E$69:$M$81,'[2]17'!$E$9:$H$11,P1_SCOPE_17_PRT</definedName>
    <definedName name="SCOPE_17_PRT" localSheetId="3">'[2]17'!$J$39:$M$41,'[2]17'!$E$43:$H$51,'[2]17'!$J$43:$M$51,'[2]17'!$E$54:$H$56,'[2]17'!$E$58:$H$66,'[2]17'!$E$69:$M$81,'[2]17'!$E$9:$H$11,P1_SCOPE_17_PRT</definedName>
    <definedName name="SCOPE_17_PRT" localSheetId="5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4">'[2]4'!$Z$27:$AC$31,'[2]4'!$F$14:$I$20,P1_SCOPE_4_PRT,P2_SCOPE_4_PRT</definedName>
    <definedName name="SCOPE_4_PRT" localSheetId="3">'[2]4'!$Z$27:$AC$31,'[2]4'!$F$14:$I$20,P1_SCOPE_4_PRT,P2_SCOPE_4_PRT</definedName>
    <definedName name="SCOPE_4_PRT" localSheetId="5">'[2]4'!$Z$27:$AC$31,'[2]4'!$F$14:$I$20,P1_SCOPE_4_PRT,P2_SCOPE_4_PRT</definedName>
    <definedName name="SCOPE_4_PRT">'[2]4'!$Z$27:$AC$31,'[2]4'!$F$14:$I$20,P1_SCOPE_4_PRT,P2_SCOPE_4_PRT</definedName>
    <definedName name="SCOPE_5_PRT" localSheetId="4">'[2]5'!$Z$27:$AC$31,'[2]5'!$F$14:$I$21,P1_SCOPE_5_PRT,P2_SCOPE_5_PRT</definedName>
    <definedName name="SCOPE_5_PRT" localSheetId="3">'[2]5'!$Z$27:$AC$31,'[2]5'!$F$14:$I$21,P1_SCOPE_5_PRT,P2_SCOPE_5_PRT</definedName>
    <definedName name="SCOPE_5_PRT" localSheetId="5">'[2]5'!$Z$27:$AC$31,'[2]5'!$F$14:$I$21,P1_SCOPE_5_PRT,P2_SCOPE_5_PRT</definedName>
    <definedName name="SCOPE_5_PRT">'[2]5'!$Z$27:$AC$31,'[2]5'!$F$14:$I$21,P1_SCOPE_5_PRT,P2_SCOPE_5_PRT</definedName>
    <definedName name="SCOPE_F1_PRT" localSheetId="4">'[2]Ф-1 (для АО-энерго)'!$D$86:$E$95,P1_SCOPE_F1_PRT,P2_SCOPE_F1_PRT,P3_SCOPE_F1_PRT,P4_SCOPE_F1_PRT</definedName>
    <definedName name="SCOPE_F1_PRT" localSheetId="3">'[2]Ф-1 (для АО-энерго)'!$D$86:$E$95,P1_SCOPE_F1_PRT,P2_SCOPE_F1_PRT,P3_SCOPE_F1_PRT,P4_SCOPE_F1_PRT</definedName>
    <definedName name="SCOPE_F1_PRT" localSheetId="5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4">'[2]Ф-2 (для АО-энерго)'!$C$5:$D$5,'[2]Ф-2 (для АО-энерго)'!$C$52:$C$57,'[2]Ф-2 (для АО-энерго)'!$D$57:$G$57,P1_SCOPE_F2_PRT,P2_SCOPE_F2_PRT</definedName>
    <definedName name="SCOPE_F2_PRT" localSheetId="3">'[2]Ф-2 (для АО-энерго)'!$C$5:$D$5,'[2]Ф-2 (для АО-энерго)'!$C$52:$C$57,'[2]Ф-2 (для АО-энерго)'!$D$57:$G$57,P1_SCOPE_F2_PRT,P2_SCOPE_F2_PRT</definedName>
    <definedName name="SCOPE_F2_PRT" localSheetId="5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4">P5_SCOPE_PER_PRT,P6_SCOPE_PER_PRT,P7_SCOPE_PER_PRT,'П 2.1'!P8_SCOPE_PER_PRT</definedName>
    <definedName name="SCOPE_PER_PRT" localSheetId="3">P5_SCOPE_PER_PRT,P6_SCOPE_PER_PRT,P7_SCOPE_PER_PRT,'П1.30 '!P8_SCOPE_PER_PRT</definedName>
    <definedName name="SCOPE_PER_PRT" localSheetId="5">P5_SCOPE_PER_PRT,P6_SCOPE_PER_PRT,P7_SCOPE_PER_PRT,П2.2!P8_SCOPE_PER_PRT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4">[2]свод!$E$104:$M$104,[2]свод!$E$106:$M$117,[2]свод!$E$120:$M$121,[2]свод!$E$123:$M$127,[2]свод!$E$10:$M$68,P1_SCOPE_SV_LD1</definedName>
    <definedName name="SCOPE_SV_LD1" localSheetId="3">[2]свод!$E$104:$M$104,[2]свод!$E$106:$M$117,[2]свод!$E$120:$M$121,[2]свод!$E$123:$M$127,[2]свод!$E$10:$M$68,P1_SCOPE_SV_LD1</definedName>
    <definedName name="SCOPE_SV_LD1" localSheetId="5">[2]свод!$E$104:$M$104,[2]свод!$E$106:$M$117,[2]свод!$E$120:$M$121,[2]свод!$E$123:$M$127,[2]свод!$E$10:$M$68,P1_SCOPE_SV_LD1</definedName>
    <definedName name="SCOPE_SV_LD1">[2]свод!$E$104:$M$104,[2]свод!$E$106:$M$117,[2]свод!$E$120:$M$121,[2]свод!$E$123:$M$127,[2]свод!$E$10:$M$68,P1_SCOPE_SV_LD1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Z_31E4AD08_B536_461B_968A_A35FD04F3581_.wvu.PrintArea" localSheetId="4" hidden="1">'П 2.1'!$A$1:$G$55</definedName>
    <definedName name="Z_31E4AD08_B536_461B_968A_A35FD04F3581_.wvu.PrintArea" localSheetId="5" hidden="1">П2.2!$A$1:$I$51</definedName>
    <definedName name="Z_31E4AD08_B536_461B_968A_A35FD04F3581_.wvu.PrintTitles" localSheetId="4" hidden="1">'П 2.1'!$A:$B</definedName>
    <definedName name="Z_31E4AD08_B536_461B_968A_A35FD04F3581_.wvu.PrintTitles" localSheetId="5" hidden="1">П2.2!$A:$B</definedName>
    <definedName name="Z_31E4AD08_B536_461B_968A_A35FD04F3581_.wvu.Rows" localSheetId="4" hidden="1">'П 2.1'!$22:$22</definedName>
    <definedName name="Z_31E4AD08_B536_461B_968A_A35FD04F3581_.wvu.Rows" localSheetId="5" hidden="1">П2.2!$18:$18</definedName>
    <definedName name="Z_54D2BE98_848D_4F9C_B0F7_738E90419FBF_.wvu.Cols" localSheetId="4" hidden="1">'П 2.1'!$D:$G</definedName>
    <definedName name="Z_54D2BE98_848D_4F9C_B0F7_738E90419FBF_.wvu.PrintArea" localSheetId="4" hidden="1">'П 2.1'!$A$1:$G$55</definedName>
    <definedName name="Z_54D2BE98_848D_4F9C_B0F7_738E90419FBF_.wvu.PrintArea" localSheetId="5" hidden="1">П2.2!$A$1:$I$51</definedName>
    <definedName name="Z_54D2BE98_848D_4F9C_B0F7_738E90419FBF_.wvu.PrintTitles" localSheetId="4" hidden="1">'П 2.1'!$A:$B</definedName>
    <definedName name="Z_54D2BE98_848D_4F9C_B0F7_738E90419FBF_.wvu.PrintTitles" localSheetId="5" hidden="1">П2.2!$A:$B</definedName>
    <definedName name="в23ё" localSheetId="4">'П 2.1'!в23ё</definedName>
    <definedName name="в23ё" localSheetId="3">'П1.30 '!в23ё</definedName>
    <definedName name="в23ё" localSheetId="5">П2.2!в23ё</definedName>
    <definedName name="в23ё">[0]!в23ё</definedName>
    <definedName name="вв" localSheetId="4">'П 2.1'!вв</definedName>
    <definedName name="вв" localSheetId="3">'П1.30 '!вв</definedName>
    <definedName name="вв" localSheetId="5">П2.2!вв</definedName>
    <definedName name="вв">[0]!вв</definedName>
    <definedName name="второй" localSheetId="4">#REF!</definedName>
    <definedName name="второй" localSheetId="5">#REF!</definedName>
    <definedName name="второй">#REF!</definedName>
    <definedName name="_xlnm.Print_Titles" localSheetId="4">'П 2.1'!$A:$B</definedName>
    <definedName name="_xlnm.Print_Titles" localSheetId="3">'П1.30 '!$6:$6</definedName>
    <definedName name="_xlnm.Print_Titles" localSheetId="0">П1.4!$A:$C</definedName>
    <definedName name="_xlnm.Print_Titles" localSheetId="1">П1.5!$A:$C</definedName>
    <definedName name="_xlnm.Print_Titles" localSheetId="2">П1.6!$1:$7</definedName>
    <definedName name="_xlnm.Print_Titles" localSheetId="5">П2.2!$A:$B</definedName>
    <definedName name="й" localSheetId="4">'П 2.1'!й</definedName>
    <definedName name="й" localSheetId="3">'П1.30 '!й</definedName>
    <definedName name="й" localSheetId="5">П2.2!й</definedName>
    <definedName name="й">[0]!й</definedName>
    <definedName name="йй" localSheetId="4">'П 2.1'!йй</definedName>
    <definedName name="йй" localSheetId="3">'П1.30 '!йй</definedName>
    <definedName name="йй" localSheetId="5">П2.2!йй</definedName>
    <definedName name="йй">[0]!йй</definedName>
    <definedName name="ке" localSheetId="4">'П 2.1'!ке</definedName>
    <definedName name="ке" localSheetId="3">'П1.30 '!ке</definedName>
    <definedName name="ке" localSheetId="5">П2.2!ке</definedName>
    <definedName name="ке">[0]!ке</definedName>
    <definedName name="мым" localSheetId="4">'П 2.1'!мым</definedName>
    <definedName name="мым" localSheetId="3">'П1.30 '!мым</definedName>
    <definedName name="мым" localSheetId="5">П2.2!мым</definedName>
    <definedName name="мым">[0]!мым</definedName>
    <definedName name="_xlnm.Print_Area" localSheetId="4">'П 2.1'!$A$1:$G$48</definedName>
    <definedName name="_xlnm.Print_Area" localSheetId="3">'П1.30 '!$A$1:$N$161</definedName>
    <definedName name="_xlnm.Print_Area" localSheetId="0">П1.4!$A$1:$R$30</definedName>
    <definedName name="_xlnm.Print_Area" localSheetId="5">П2.2!$A$1:$E$51</definedName>
    <definedName name="первый" localSheetId="4">#REF!</definedName>
    <definedName name="первый" localSheetId="5">#REF!</definedName>
    <definedName name="первый">#REF!</definedName>
    <definedName name="с" localSheetId="4">'П 2.1'!с</definedName>
    <definedName name="с" localSheetId="3">'П1.30 '!с</definedName>
    <definedName name="с" localSheetId="5">П2.2!с</definedName>
    <definedName name="с">[0]!с</definedName>
    <definedName name="сс" localSheetId="4">'П 2.1'!сс</definedName>
    <definedName name="сс" localSheetId="3">'П1.30 '!сс</definedName>
    <definedName name="сс" localSheetId="5">П2.2!сс</definedName>
    <definedName name="сс">[0]!сс</definedName>
    <definedName name="сссс" localSheetId="4">'П 2.1'!сссс</definedName>
    <definedName name="сссс" localSheetId="3">'П1.30 '!сссс</definedName>
    <definedName name="сссс" localSheetId="5">П2.2!сссс</definedName>
    <definedName name="сссс">[0]!сссс</definedName>
    <definedName name="ссы" localSheetId="4">'П 2.1'!ссы</definedName>
    <definedName name="ссы" localSheetId="3">'П1.30 '!ссы</definedName>
    <definedName name="ссы" localSheetId="5">П2.2!ссы</definedName>
    <definedName name="ссы">[0]!ссы</definedName>
    <definedName name="третий" localSheetId="4">#REF!</definedName>
    <definedName name="третий" localSheetId="5">#REF!</definedName>
    <definedName name="третий">#REF!</definedName>
    <definedName name="у" localSheetId="4">'П 2.1'!у</definedName>
    <definedName name="у" localSheetId="3">'П1.30 '!у</definedName>
    <definedName name="у" localSheetId="5">П2.2!у</definedName>
    <definedName name="у">[0]!у</definedName>
    <definedName name="ц" localSheetId="4">'П 2.1'!ц</definedName>
    <definedName name="ц" localSheetId="3">'П1.30 '!ц</definedName>
    <definedName name="ц" localSheetId="5">П2.2!ц</definedName>
    <definedName name="ц">[0]!ц</definedName>
    <definedName name="цу" localSheetId="4">'П 2.1'!цу</definedName>
    <definedName name="цу" localSheetId="3">'П1.30 '!цу</definedName>
    <definedName name="цу" localSheetId="5">П2.2!цу</definedName>
    <definedName name="цу">[0]!цу</definedName>
    <definedName name="четвертый" localSheetId="4">#REF!</definedName>
    <definedName name="четвертый" localSheetId="5">#REF!</definedName>
    <definedName name="четвертый">#REF!</definedName>
    <definedName name="ыв" localSheetId="4">'П 2.1'!ыв</definedName>
    <definedName name="ыв" localSheetId="3">'П1.30 '!ыв</definedName>
    <definedName name="ыв" localSheetId="5">П2.2!ыв</definedName>
    <definedName name="ыв">[0]!ыв</definedName>
    <definedName name="ыыыы" localSheetId="4">'П 2.1'!ыыыы</definedName>
    <definedName name="ыыыы" localSheetId="3">'П1.30 '!ыыыы</definedName>
    <definedName name="ыыыы" localSheetId="5">П2.2!ыыыы</definedName>
    <definedName name="ыыыы">[0]!ыыыы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35" l="1"/>
  <c r="C100" i="35"/>
  <c r="H96" i="35"/>
  <c r="J96" i="35"/>
  <c r="H56" i="35"/>
  <c r="H13" i="35"/>
  <c r="C13" i="35"/>
  <c r="C56" i="35"/>
  <c r="E96" i="35"/>
  <c r="J52" i="35"/>
  <c r="C52" i="35"/>
  <c r="E52" i="35"/>
  <c r="H9" i="35"/>
  <c r="C9" i="35"/>
  <c r="C43" i="35" s="1"/>
  <c r="J9" i="35"/>
  <c r="E9" i="35"/>
  <c r="M134" i="36" l="1"/>
  <c r="R16" i="34"/>
  <c r="P11" i="34"/>
  <c r="M81" i="36"/>
  <c r="L18" i="34"/>
  <c r="G18" i="34"/>
  <c r="M89" i="36" l="1"/>
  <c r="I89" i="36"/>
  <c r="E89" i="36"/>
  <c r="M108" i="36"/>
  <c r="I108" i="36"/>
  <c r="E108" i="36"/>
  <c r="M85" i="36"/>
  <c r="I85" i="36"/>
  <c r="E85" i="36"/>
  <c r="I81" i="36"/>
  <c r="E81" i="36"/>
  <c r="E134" i="36"/>
  <c r="H129" i="35"/>
  <c r="M38" i="36"/>
  <c r="M26" i="36"/>
  <c r="M10" i="36"/>
  <c r="I10" i="36"/>
  <c r="E10" i="36"/>
  <c r="K80" i="35" l="1"/>
  <c r="J80" i="35"/>
  <c r="I80" i="35"/>
  <c r="E80" i="35"/>
  <c r="F80" i="35"/>
  <c r="D80" i="35"/>
  <c r="K70" i="35"/>
  <c r="J70" i="35"/>
  <c r="I70" i="35"/>
  <c r="F70" i="35"/>
  <c r="E70" i="35"/>
  <c r="D70" i="35"/>
  <c r="K65" i="35"/>
  <c r="J65" i="35"/>
  <c r="I65" i="35"/>
  <c r="F65" i="35"/>
  <c r="E65" i="35"/>
  <c r="D65" i="35"/>
  <c r="D17" i="35"/>
  <c r="K22" i="35"/>
  <c r="J22" i="35"/>
  <c r="I22" i="35"/>
  <c r="K27" i="35"/>
  <c r="J27" i="35"/>
  <c r="I27" i="35"/>
  <c r="K37" i="35"/>
  <c r="J37" i="35"/>
  <c r="I37" i="35"/>
  <c r="E22" i="35"/>
  <c r="F22" i="35"/>
  <c r="D22" i="35"/>
  <c r="E27" i="35"/>
  <c r="F27" i="35"/>
  <c r="D27" i="35"/>
  <c r="E37" i="35"/>
  <c r="F37" i="35"/>
  <c r="D37" i="35"/>
  <c r="M100" i="35"/>
  <c r="M56" i="35"/>
  <c r="K123" i="35"/>
  <c r="H86" i="35"/>
  <c r="M86" i="35" s="1"/>
  <c r="H65" i="35" l="1"/>
  <c r="H70" i="35"/>
  <c r="K11" i="34"/>
  <c r="F11" i="34"/>
  <c r="G78" i="36" l="1"/>
  <c r="D23" i="33"/>
  <c r="G89" i="36"/>
  <c r="G85" i="36"/>
  <c r="E140" i="36"/>
  <c r="C140" i="36"/>
  <c r="C89" i="36"/>
  <c r="E139" i="36"/>
  <c r="C139" i="36"/>
  <c r="B139" i="36"/>
  <c r="G108" i="36"/>
  <c r="C108" i="36"/>
  <c r="G81" i="36"/>
  <c r="C81" i="36"/>
  <c r="C85" i="36"/>
  <c r="M139" i="36"/>
  <c r="I38" i="36"/>
  <c r="I139" i="36" s="1"/>
  <c r="O24" i="33"/>
  <c r="D124" i="35"/>
  <c r="E124" i="35"/>
  <c r="E127" i="35"/>
  <c r="C127" i="35" s="1"/>
  <c r="H127" i="35"/>
  <c r="C84" i="35"/>
  <c r="H84" i="35"/>
  <c r="C41" i="35"/>
  <c r="H41" i="35"/>
  <c r="M127" i="35" l="1"/>
  <c r="M84" i="35"/>
  <c r="M41" i="35"/>
  <c r="F129" i="35"/>
  <c r="C129" i="35" s="1"/>
  <c r="B129" i="35"/>
  <c r="C86" i="35"/>
  <c r="G38" i="36" s="1"/>
  <c r="K38" i="36" s="1"/>
  <c r="D121" i="35"/>
  <c r="E100" i="35"/>
  <c r="K11" i="33"/>
  <c r="G12" i="33"/>
  <c r="F11" i="33"/>
  <c r="G139" i="36" l="1"/>
  <c r="K139" i="36" s="1"/>
  <c r="O18" i="34"/>
  <c r="J18" i="34"/>
  <c r="E18" i="34"/>
  <c r="J131" i="35" l="1"/>
  <c r="J88" i="35"/>
  <c r="J44" i="35"/>
  <c r="D50" i="38" l="1"/>
  <c r="D49" i="38"/>
  <c r="D48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F48" i="37"/>
  <c r="F47" i="37"/>
  <c r="F46" i="37"/>
  <c r="F45" i="37"/>
  <c r="F44" i="37"/>
  <c r="G42" i="37"/>
  <c r="G41" i="37"/>
  <c r="G40" i="37"/>
  <c r="G39" i="37"/>
  <c r="G43" i="37" s="1"/>
  <c r="G48" i="37" s="1"/>
  <c r="G36" i="37"/>
  <c r="G35" i="37"/>
  <c r="G34" i="37"/>
  <c r="G33" i="37"/>
  <c r="G32" i="37"/>
  <c r="G31" i="37"/>
  <c r="G30" i="37"/>
  <c r="G29" i="37"/>
  <c r="G28" i="37"/>
  <c r="G27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26" i="37" s="1"/>
  <c r="G45" i="37" s="1"/>
  <c r="G13" i="37"/>
  <c r="G12" i="37"/>
  <c r="G11" i="37"/>
  <c r="G10" i="37"/>
  <c r="G9" i="37"/>
  <c r="G8" i="37"/>
  <c r="G37" i="37" l="1"/>
  <c r="G46" i="37" s="1"/>
  <c r="E48" i="38"/>
  <c r="E50" i="38"/>
  <c r="E49" i="38"/>
  <c r="D51" i="38"/>
  <c r="D47" i="38" s="1"/>
  <c r="G38" i="37"/>
  <c r="G47" i="37" s="1"/>
  <c r="G44" i="37" l="1"/>
  <c r="E51" i="38"/>
  <c r="E47" i="38" s="1"/>
  <c r="P21" i="34" l="1"/>
  <c r="P22" i="34" s="1"/>
  <c r="Q21" i="34"/>
  <c r="Q22" i="34" s="1"/>
  <c r="O21" i="34"/>
  <c r="O22" i="34" s="1"/>
  <c r="K21" i="34"/>
  <c r="K22" i="34" s="1"/>
  <c r="L21" i="34"/>
  <c r="L22" i="34" s="1"/>
  <c r="J21" i="34"/>
  <c r="J22" i="34" s="1"/>
  <c r="F21" i="34"/>
  <c r="F22" i="34" s="1"/>
  <c r="G21" i="34"/>
  <c r="G22" i="34" s="1"/>
  <c r="E21" i="34"/>
  <c r="E22" i="34" s="1"/>
  <c r="E116" i="35" l="1"/>
  <c r="I16" i="33"/>
  <c r="D16" i="33"/>
  <c r="D7" i="33" s="1"/>
  <c r="L21" i="33"/>
  <c r="L22" i="33" s="1"/>
  <c r="K21" i="33"/>
  <c r="K22" i="33" s="1"/>
  <c r="J21" i="33"/>
  <c r="F21" i="33"/>
  <c r="G21" i="33"/>
  <c r="E21" i="33"/>
  <c r="I21" i="33" l="1"/>
  <c r="J22" i="33"/>
  <c r="I22" i="33" s="1"/>
  <c r="I7" i="33"/>
  <c r="K8" i="33"/>
  <c r="K7" i="33"/>
  <c r="J7" i="33"/>
  <c r="J18" i="33" s="1"/>
  <c r="G7" i="33"/>
  <c r="G18" i="33" s="1"/>
  <c r="F7" i="33"/>
  <c r="F18" i="33" s="1"/>
  <c r="G8" i="33"/>
  <c r="F8" i="33"/>
  <c r="E7" i="33"/>
  <c r="E18" i="33" s="1"/>
  <c r="I29" i="33"/>
  <c r="I27" i="33"/>
  <c r="D29" i="33"/>
  <c r="D27" i="33"/>
  <c r="I17" i="33"/>
  <c r="I18" i="33" s="1"/>
  <c r="D17" i="33"/>
  <c r="D18" i="33" s="1"/>
  <c r="K24" i="33"/>
  <c r="L24" i="33"/>
  <c r="J24" i="33"/>
  <c r="F24" i="33"/>
  <c r="G24" i="33"/>
  <c r="E24" i="33"/>
  <c r="D24" i="33" s="1"/>
  <c r="F22" i="33"/>
  <c r="G22" i="33"/>
  <c r="E22" i="33"/>
  <c r="I24" i="33" l="1"/>
  <c r="N24" i="33" s="1"/>
  <c r="L12" i="33"/>
  <c r="K18" i="33"/>
  <c r="L8" i="33" l="1"/>
  <c r="L7" i="33"/>
  <c r="L18" i="33" s="1"/>
  <c r="B1" i="34"/>
  <c r="I3" i="35" l="1"/>
  <c r="A3" i="37"/>
  <c r="M131" i="36"/>
  <c r="M128" i="36"/>
  <c r="M106" i="36"/>
  <c r="M105" i="36"/>
  <c r="M102" i="36"/>
  <c r="M80" i="36"/>
  <c r="M77" i="36"/>
  <c r="K136" i="36"/>
  <c r="K122" i="36"/>
  <c r="K110" i="36"/>
  <c r="K108" i="36"/>
  <c r="K96" i="36"/>
  <c r="K87" i="36"/>
  <c r="K85" i="36"/>
  <c r="K83" i="36"/>
  <c r="K71" i="36"/>
  <c r="K32" i="36"/>
  <c r="K30" i="36"/>
  <c r="K28" i="36"/>
  <c r="K24" i="36"/>
  <c r="K13" i="36"/>
  <c r="K14" i="36"/>
  <c r="K15" i="36"/>
  <c r="K16" i="36"/>
  <c r="K12" i="36"/>
  <c r="M126" i="36"/>
  <c r="M137" i="36" s="1"/>
  <c r="M100" i="36"/>
  <c r="M111" i="36" s="1"/>
  <c r="M76" i="36"/>
  <c r="M88" i="36" s="1"/>
  <c r="M74" i="36"/>
  <c r="M84" i="36" s="1"/>
  <c r="M33" i="36"/>
  <c r="M31" i="36"/>
  <c r="M29" i="36"/>
  <c r="M25" i="36"/>
  <c r="G134" i="36"/>
  <c r="I134" i="36"/>
  <c r="I131" i="36"/>
  <c r="I128" i="36"/>
  <c r="I106" i="36"/>
  <c r="I105" i="36"/>
  <c r="I102" i="36"/>
  <c r="I80" i="36"/>
  <c r="I77" i="36"/>
  <c r="G140" i="36"/>
  <c r="G138" i="36"/>
  <c r="G131" i="36"/>
  <c r="G128" i="36"/>
  <c r="G120" i="36"/>
  <c r="G123" i="36" s="1"/>
  <c r="G106" i="36"/>
  <c r="G105" i="36"/>
  <c r="G103" i="36"/>
  <c r="G102" i="36"/>
  <c r="G94" i="36"/>
  <c r="G80" i="36"/>
  <c r="G77" i="36"/>
  <c r="G69" i="36"/>
  <c r="I23" i="33"/>
  <c r="G39" i="36" s="1"/>
  <c r="G21" i="36"/>
  <c r="G18" i="36"/>
  <c r="I126" i="36"/>
  <c r="I137" i="36" s="1"/>
  <c r="G126" i="36"/>
  <c r="G137" i="36" s="1"/>
  <c r="I100" i="36"/>
  <c r="I111" i="36" s="1"/>
  <c r="G100" i="36"/>
  <c r="G111" i="36" s="1"/>
  <c r="I76" i="36"/>
  <c r="I88" i="36" s="1"/>
  <c r="G76" i="36"/>
  <c r="G88" i="36" s="1"/>
  <c r="I74" i="36"/>
  <c r="I84" i="36" s="1"/>
  <c r="G74" i="36"/>
  <c r="G84" i="36" s="1"/>
  <c r="I33" i="36"/>
  <c r="G33" i="36"/>
  <c r="I31" i="36"/>
  <c r="G31" i="36"/>
  <c r="I29" i="36"/>
  <c r="G29" i="36"/>
  <c r="I25" i="36"/>
  <c r="G25" i="36"/>
  <c r="G10" i="36"/>
  <c r="I7" i="36"/>
  <c r="G7" i="36"/>
  <c r="E131" i="36"/>
  <c r="E128" i="36"/>
  <c r="E106" i="36"/>
  <c r="E105" i="36"/>
  <c r="E102" i="36"/>
  <c r="E77" i="36"/>
  <c r="E80" i="36"/>
  <c r="E126" i="36"/>
  <c r="E137" i="36" s="1"/>
  <c r="E100" i="36"/>
  <c r="E111" i="36" s="1"/>
  <c r="E76" i="36"/>
  <c r="E88" i="36" s="1"/>
  <c r="E74" i="36"/>
  <c r="E84" i="36" s="1"/>
  <c r="E33" i="36"/>
  <c r="E31" i="36"/>
  <c r="E29" i="36"/>
  <c r="E25" i="36"/>
  <c r="C134" i="36"/>
  <c r="C131" i="36"/>
  <c r="C128" i="36"/>
  <c r="C126" i="36"/>
  <c r="C120" i="36"/>
  <c r="C106" i="36"/>
  <c r="C105" i="36"/>
  <c r="K105" i="36" s="1"/>
  <c r="C103" i="36"/>
  <c r="C102" i="36"/>
  <c r="K102" i="36" s="1"/>
  <c r="C100" i="36"/>
  <c r="B101" i="36"/>
  <c r="C94" i="36"/>
  <c r="C97" i="36" s="1"/>
  <c r="C80" i="36"/>
  <c r="C78" i="36"/>
  <c r="C77" i="36"/>
  <c r="C76" i="36"/>
  <c r="C88" i="36" s="1"/>
  <c r="K88" i="36" s="1"/>
  <c r="C74" i="36"/>
  <c r="K74" i="36" s="1"/>
  <c r="B75" i="36"/>
  <c r="B85" i="36" s="1"/>
  <c r="B99" i="36" s="1"/>
  <c r="B108" i="36" s="1"/>
  <c r="B125" i="36" s="1"/>
  <c r="B134" i="36" s="1"/>
  <c r="B76" i="36"/>
  <c r="B74" i="36"/>
  <c r="B83" i="36" s="1"/>
  <c r="C69" i="36"/>
  <c r="C75" i="36" s="1"/>
  <c r="C86" i="36" s="1"/>
  <c r="C39" i="36"/>
  <c r="B35" i="36"/>
  <c r="B113" i="36" s="1"/>
  <c r="B36" i="36"/>
  <c r="B114" i="36" s="1"/>
  <c r="B37" i="36"/>
  <c r="B138" i="36" s="1"/>
  <c r="B34" i="36"/>
  <c r="B112" i="36" s="1"/>
  <c r="C33" i="36"/>
  <c r="K33" i="36" s="1"/>
  <c r="B32" i="36"/>
  <c r="B100" i="36" s="1"/>
  <c r="B110" i="36" s="1"/>
  <c r="C31" i="36"/>
  <c r="K31" i="36" s="1"/>
  <c r="B30" i="36"/>
  <c r="B126" i="36" s="1"/>
  <c r="B136" i="36" s="1"/>
  <c r="C29" i="36"/>
  <c r="K29" i="36" s="1"/>
  <c r="B28" i="36"/>
  <c r="B26" i="36"/>
  <c r="C25" i="36"/>
  <c r="B24" i="36"/>
  <c r="C22" i="36"/>
  <c r="C21" i="36"/>
  <c r="C18" i="36"/>
  <c r="C10" i="36"/>
  <c r="C7" i="36" s="1"/>
  <c r="J7" i="36"/>
  <c r="N7" i="36" s="1"/>
  <c r="F103" i="35"/>
  <c r="C103" i="35" s="1"/>
  <c r="F100" i="35"/>
  <c r="E125" i="35"/>
  <c r="F124" i="35"/>
  <c r="F128" i="35"/>
  <c r="C128" i="35" s="1"/>
  <c r="E126" i="35"/>
  <c r="C126" i="35" s="1"/>
  <c r="D122" i="35"/>
  <c r="E122" i="35"/>
  <c r="E121" i="35"/>
  <c r="F122" i="35"/>
  <c r="F121" i="35"/>
  <c r="D120" i="35"/>
  <c r="C120" i="35" s="1"/>
  <c r="E119" i="35"/>
  <c r="C119" i="35" s="1"/>
  <c r="G130" i="35"/>
  <c r="G87" i="35"/>
  <c r="C124" i="35"/>
  <c r="D118" i="35"/>
  <c r="C118" i="35" s="1"/>
  <c r="D117" i="35"/>
  <c r="F116" i="35"/>
  <c r="D116" i="35"/>
  <c r="F115" i="35"/>
  <c r="E115" i="35"/>
  <c r="D115" i="35"/>
  <c r="D114" i="35" s="1"/>
  <c r="E113" i="35"/>
  <c r="E112" i="35"/>
  <c r="D112" i="35"/>
  <c r="D111" i="35"/>
  <c r="C111" i="35" s="1"/>
  <c r="F110" i="35"/>
  <c r="D110" i="35"/>
  <c r="F99" i="35"/>
  <c r="D99" i="35"/>
  <c r="D98" i="35"/>
  <c r="C98" i="35" s="1"/>
  <c r="H128" i="35"/>
  <c r="M37" i="36" s="1"/>
  <c r="M138" i="36" s="1"/>
  <c r="M36" i="36"/>
  <c r="M114" i="36" s="1"/>
  <c r="H126" i="35"/>
  <c r="M35" i="36" s="1"/>
  <c r="M113" i="36" s="1"/>
  <c r="H125" i="35"/>
  <c r="M34" i="36" s="1"/>
  <c r="M112" i="36" s="1"/>
  <c r="H124" i="35"/>
  <c r="J123" i="35"/>
  <c r="I123" i="35"/>
  <c r="D123" i="35"/>
  <c r="H85" i="35"/>
  <c r="I37" i="36" s="1"/>
  <c r="I138" i="36" s="1"/>
  <c r="C85" i="35"/>
  <c r="I36" i="36"/>
  <c r="I114" i="36" s="1"/>
  <c r="G114" i="36"/>
  <c r="H83" i="35"/>
  <c r="I35" i="36" s="1"/>
  <c r="I113" i="36" s="1"/>
  <c r="C83" i="35"/>
  <c r="H82" i="35"/>
  <c r="I34" i="36" s="1"/>
  <c r="I112" i="36" s="1"/>
  <c r="C82" i="35"/>
  <c r="H81" i="35"/>
  <c r="I26" i="36" s="1"/>
  <c r="I27" i="36" s="1"/>
  <c r="C81" i="35"/>
  <c r="G26" i="36" s="1"/>
  <c r="K109" i="35"/>
  <c r="J109" i="35"/>
  <c r="I109" i="35"/>
  <c r="F109" i="35"/>
  <c r="H103" i="35"/>
  <c r="H100" i="35"/>
  <c r="H99" i="35"/>
  <c r="H98" i="35"/>
  <c r="K96" i="35"/>
  <c r="K131" i="35" s="1"/>
  <c r="I96" i="35"/>
  <c r="I131" i="35" s="1"/>
  <c r="H59" i="35"/>
  <c r="C59" i="35"/>
  <c r="H55" i="35"/>
  <c r="C55" i="35"/>
  <c r="H54" i="35"/>
  <c r="C54" i="35"/>
  <c r="K52" i="35"/>
  <c r="K88" i="35" s="1"/>
  <c r="I52" i="35"/>
  <c r="I88" i="35" s="1"/>
  <c r="F52" i="35"/>
  <c r="D52" i="35"/>
  <c r="H122" i="35"/>
  <c r="C122" i="35"/>
  <c r="H121" i="35"/>
  <c r="C121" i="35"/>
  <c r="H120" i="35"/>
  <c r="H119" i="35"/>
  <c r="H118" i="35"/>
  <c r="H117" i="35"/>
  <c r="C117" i="35"/>
  <c r="H116" i="35"/>
  <c r="H115" i="35"/>
  <c r="K114" i="35"/>
  <c r="J114" i="35"/>
  <c r="I114" i="35"/>
  <c r="H78" i="35"/>
  <c r="C78" i="35"/>
  <c r="H77" i="35"/>
  <c r="C77" i="35"/>
  <c r="H76" i="35"/>
  <c r="C76" i="35"/>
  <c r="H75" i="35"/>
  <c r="C75" i="35"/>
  <c r="H74" i="35"/>
  <c r="C74" i="35"/>
  <c r="H73" i="35"/>
  <c r="C73" i="35"/>
  <c r="H72" i="35"/>
  <c r="C72" i="35"/>
  <c r="H71" i="35"/>
  <c r="C71" i="35"/>
  <c r="K60" i="35"/>
  <c r="H113" i="35"/>
  <c r="C113" i="35"/>
  <c r="H112" i="35"/>
  <c r="C112" i="35"/>
  <c r="H111" i="35"/>
  <c r="H110" i="35"/>
  <c r="C110" i="35"/>
  <c r="H69" i="35"/>
  <c r="C69" i="35"/>
  <c r="H68" i="35"/>
  <c r="C68" i="35"/>
  <c r="H67" i="35"/>
  <c r="C67" i="35"/>
  <c r="H66" i="35"/>
  <c r="C66" i="35"/>
  <c r="H23" i="35"/>
  <c r="H24" i="35"/>
  <c r="H25" i="35"/>
  <c r="H26" i="35"/>
  <c r="H28" i="35"/>
  <c r="H29" i="35"/>
  <c r="H30" i="35"/>
  <c r="H31" i="35"/>
  <c r="H32" i="35"/>
  <c r="H33" i="35"/>
  <c r="H34" i="35"/>
  <c r="H35" i="35"/>
  <c r="H36" i="35"/>
  <c r="M36" i="35" s="1"/>
  <c r="H38" i="35"/>
  <c r="H39" i="35"/>
  <c r="E34" i="36" s="1"/>
  <c r="E112" i="36" s="1"/>
  <c r="H40" i="35"/>
  <c r="E35" i="36" s="1"/>
  <c r="E113" i="36" s="1"/>
  <c r="E36" i="36"/>
  <c r="E114" i="36" s="1"/>
  <c r="H42" i="35"/>
  <c r="K17" i="35"/>
  <c r="C36" i="36"/>
  <c r="C42" i="35"/>
  <c r="C37" i="36" s="1"/>
  <c r="C39" i="35"/>
  <c r="C34" i="36" s="1"/>
  <c r="C40" i="35"/>
  <c r="C35" i="36" s="1"/>
  <c r="C113" i="36" s="1"/>
  <c r="C38" i="35"/>
  <c r="C26" i="36" s="1"/>
  <c r="C27" i="36" s="1"/>
  <c r="C26" i="35"/>
  <c r="M26" i="35" s="1"/>
  <c r="C25" i="35"/>
  <c r="C24" i="35"/>
  <c r="M24" i="35" s="1"/>
  <c r="C23" i="35"/>
  <c r="C35" i="35"/>
  <c r="C33" i="35"/>
  <c r="C34" i="35"/>
  <c r="C28" i="35"/>
  <c r="C30" i="35"/>
  <c r="C31" i="35"/>
  <c r="C32" i="35"/>
  <c r="C29" i="35"/>
  <c r="H16" i="35"/>
  <c r="M13" i="35"/>
  <c r="H12" i="35"/>
  <c r="H11" i="35"/>
  <c r="K9" i="35"/>
  <c r="K44" i="35" s="1"/>
  <c r="I9" i="35"/>
  <c r="I44" i="35" s="1"/>
  <c r="C16" i="35"/>
  <c r="M16" i="35" s="1"/>
  <c r="D9" i="35"/>
  <c r="F9" i="35"/>
  <c r="C11" i="35"/>
  <c r="C12" i="35"/>
  <c r="O7" i="34"/>
  <c r="M69" i="36" s="1"/>
  <c r="N30" i="34"/>
  <c r="N27" i="34"/>
  <c r="M21" i="36" s="1"/>
  <c r="Q24" i="34"/>
  <c r="P24" i="34"/>
  <c r="O24" i="34"/>
  <c r="N23" i="34"/>
  <c r="M39" i="36" s="1"/>
  <c r="N22" i="34"/>
  <c r="N21" i="34"/>
  <c r="N17" i="34"/>
  <c r="M18" i="36" s="1"/>
  <c r="P8" i="34"/>
  <c r="P7" i="34"/>
  <c r="K104" i="35" l="1"/>
  <c r="M12" i="35"/>
  <c r="M121" i="35"/>
  <c r="M122" i="35"/>
  <c r="M54" i="35"/>
  <c r="M59" i="35"/>
  <c r="J17" i="35"/>
  <c r="J43" i="35" s="1"/>
  <c r="E26" i="36"/>
  <c r="P18" i="34"/>
  <c r="Q12" i="34"/>
  <c r="K100" i="36"/>
  <c r="K126" i="36"/>
  <c r="K7" i="36"/>
  <c r="K18" i="36"/>
  <c r="K103" i="36"/>
  <c r="K106" i="36"/>
  <c r="K78" i="36"/>
  <c r="K81" i="36"/>
  <c r="K134" i="36"/>
  <c r="K76" i="36"/>
  <c r="H123" i="35"/>
  <c r="F123" i="35"/>
  <c r="M126" i="35"/>
  <c r="M11" i="35"/>
  <c r="H80" i="35"/>
  <c r="M103" i="35"/>
  <c r="M94" i="36"/>
  <c r="M97" i="36" s="1"/>
  <c r="D109" i="35"/>
  <c r="K21" i="36"/>
  <c r="K80" i="36"/>
  <c r="H27" i="35"/>
  <c r="K25" i="36"/>
  <c r="K10" i="36"/>
  <c r="D60" i="35"/>
  <c r="D87" i="35" s="1"/>
  <c r="J25" i="33" s="1"/>
  <c r="F114" i="35"/>
  <c r="F104" i="35" s="1"/>
  <c r="C115" i="35"/>
  <c r="M115" i="35" s="1"/>
  <c r="C27" i="35"/>
  <c r="M28" i="35"/>
  <c r="E109" i="35"/>
  <c r="C109" i="35" s="1"/>
  <c r="K77" i="36"/>
  <c r="C137" i="36"/>
  <c r="K137" i="36" s="1"/>
  <c r="K39" i="36"/>
  <c r="C84" i="36"/>
  <c r="K84" i="36" s="1"/>
  <c r="C111" i="36"/>
  <c r="K111" i="36" s="1"/>
  <c r="M27" i="36"/>
  <c r="K120" i="36"/>
  <c r="K131" i="36"/>
  <c r="M25" i="35"/>
  <c r="F17" i="35"/>
  <c r="F43" i="35" s="1"/>
  <c r="G25" i="33" s="1"/>
  <c r="M42" i="35"/>
  <c r="M38" i="35"/>
  <c r="M29" i="35"/>
  <c r="M111" i="35"/>
  <c r="M113" i="35"/>
  <c r="M73" i="35"/>
  <c r="M74" i="35"/>
  <c r="M76" i="35"/>
  <c r="M77" i="35"/>
  <c r="M78" i="35"/>
  <c r="C65" i="35"/>
  <c r="M65" i="35" s="1"/>
  <c r="M81" i="35"/>
  <c r="M82" i="35"/>
  <c r="G34" i="36"/>
  <c r="K34" i="36" s="1"/>
  <c r="M83" i="35"/>
  <c r="G35" i="36"/>
  <c r="K35" i="36" s="1"/>
  <c r="G36" i="36"/>
  <c r="K36" i="36" s="1"/>
  <c r="M85" i="35"/>
  <c r="G37" i="36"/>
  <c r="K37" i="36" s="1"/>
  <c r="E27" i="36"/>
  <c r="E37" i="36"/>
  <c r="E138" i="36" s="1"/>
  <c r="G112" i="36"/>
  <c r="G113" i="36"/>
  <c r="K113" i="36" s="1"/>
  <c r="M22" i="36"/>
  <c r="M103" i="36"/>
  <c r="M19" i="36"/>
  <c r="M78" i="36"/>
  <c r="G132" i="36"/>
  <c r="C114" i="36"/>
  <c r="K114" i="36" s="1"/>
  <c r="C138" i="36"/>
  <c r="K138" i="36" s="1"/>
  <c r="C112" i="36"/>
  <c r="M140" i="36"/>
  <c r="C19" i="36"/>
  <c r="C118" i="36"/>
  <c r="C123" i="36"/>
  <c r="K69" i="36"/>
  <c r="K94" i="36"/>
  <c r="K128" i="36"/>
  <c r="M91" i="36"/>
  <c r="M101" i="36" s="1"/>
  <c r="M7" i="36"/>
  <c r="M72" i="36"/>
  <c r="M75" i="36"/>
  <c r="M86" i="36" s="1"/>
  <c r="G118" i="36"/>
  <c r="G127" i="36" s="1"/>
  <c r="G125" i="36" s="1"/>
  <c r="G135" i="36" s="1"/>
  <c r="G22" i="36"/>
  <c r="K22" i="36" s="1"/>
  <c r="G19" i="36"/>
  <c r="G129" i="36"/>
  <c r="G72" i="36"/>
  <c r="G75" i="36"/>
  <c r="G86" i="36" s="1"/>
  <c r="K86" i="36" s="1"/>
  <c r="G97" i="36"/>
  <c r="K97" i="36" s="1"/>
  <c r="E7" i="36"/>
  <c r="C91" i="36"/>
  <c r="C72" i="36"/>
  <c r="J104" i="35"/>
  <c r="J130" i="35" s="1"/>
  <c r="M110" i="35"/>
  <c r="M120" i="35"/>
  <c r="M119" i="35"/>
  <c r="M128" i="35"/>
  <c r="M124" i="35"/>
  <c r="M118" i="35"/>
  <c r="M117" i="35"/>
  <c r="H114" i="35"/>
  <c r="K130" i="35"/>
  <c r="M112" i="35"/>
  <c r="H109" i="35"/>
  <c r="I104" i="35"/>
  <c r="I130" i="35" s="1"/>
  <c r="H131" i="35"/>
  <c r="M98" i="35"/>
  <c r="F96" i="35"/>
  <c r="I60" i="35"/>
  <c r="I87" i="35" s="1"/>
  <c r="M75" i="35"/>
  <c r="M72" i="35"/>
  <c r="K87" i="35"/>
  <c r="M71" i="35"/>
  <c r="J60" i="35"/>
  <c r="J87" i="35" s="1"/>
  <c r="H52" i="35"/>
  <c r="H88" i="35" s="1"/>
  <c r="M55" i="35"/>
  <c r="F60" i="35"/>
  <c r="F87" i="35" s="1"/>
  <c r="L25" i="33" s="1"/>
  <c r="E114" i="35"/>
  <c r="M66" i="35"/>
  <c r="M67" i="35"/>
  <c r="M69" i="35"/>
  <c r="E123" i="35"/>
  <c r="C125" i="35"/>
  <c r="M125" i="35" s="1"/>
  <c r="C80" i="35"/>
  <c r="C70" i="35"/>
  <c r="C116" i="35"/>
  <c r="M116" i="35" s="1"/>
  <c r="E60" i="35"/>
  <c r="E87" i="35" s="1"/>
  <c r="K25" i="33" s="1"/>
  <c r="C99" i="35"/>
  <c r="M99" i="35" s="1"/>
  <c r="D96" i="35"/>
  <c r="M68" i="35"/>
  <c r="M39" i="35"/>
  <c r="M34" i="35"/>
  <c r="M32" i="35"/>
  <c r="M30" i="35"/>
  <c r="M23" i="35"/>
  <c r="M40" i="35"/>
  <c r="M35" i="35"/>
  <c r="M33" i="35"/>
  <c r="M31" i="35"/>
  <c r="H22" i="35"/>
  <c r="I17" i="35"/>
  <c r="I43" i="35" s="1"/>
  <c r="H37" i="35"/>
  <c r="K43" i="35"/>
  <c r="C37" i="35"/>
  <c r="D43" i="35"/>
  <c r="E25" i="33" s="1"/>
  <c r="E17" i="35"/>
  <c r="E43" i="35" s="1"/>
  <c r="F25" i="33" s="1"/>
  <c r="C22" i="35"/>
  <c r="C17" i="35" s="1"/>
  <c r="N16" i="34"/>
  <c r="N24" i="34"/>
  <c r="I30" i="34"/>
  <c r="I27" i="34"/>
  <c r="I21" i="36" s="1"/>
  <c r="L24" i="34"/>
  <c r="K24" i="34"/>
  <c r="J24" i="34"/>
  <c r="I23" i="34"/>
  <c r="I39" i="36" s="1"/>
  <c r="I140" i="36" s="1"/>
  <c r="I22" i="34"/>
  <c r="I21" i="34"/>
  <c r="I17" i="34"/>
  <c r="I18" i="36" s="1"/>
  <c r="I19" i="36" s="1"/>
  <c r="I16" i="34"/>
  <c r="K8" i="34"/>
  <c r="K7" i="34"/>
  <c r="K18" i="34" s="1"/>
  <c r="J7" i="34"/>
  <c r="I69" i="36" s="1"/>
  <c r="I91" i="36" s="1"/>
  <c r="I101" i="36" s="1"/>
  <c r="I7" i="34"/>
  <c r="F7" i="34"/>
  <c r="F18" i="34" s="1"/>
  <c r="E7" i="34"/>
  <c r="E69" i="36" s="1"/>
  <c r="E91" i="36" s="1"/>
  <c r="E101" i="36" s="1"/>
  <c r="F8" i="34"/>
  <c r="F24" i="34"/>
  <c r="E103" i="36" s="1"/>
  <c r="G24" i="34"/>
  <c r="E24" i="34"/>
  <c r="E78" i="36" s="1"/>
  <c r="D30" i="34"/>
  <c r="D27" i="34"/>
  <c r="E21" i="36" s="1"/>
  <c r="D23" i="34"/>
  <c r="E39" i="36" s="1"/>
  <c r="D22" i="34"/>
  <c r="D21" i="34"/>
  <c r="D17" i="34"/>
  <c r="E18" i="36" s="1"/>
  <c r="E19" i="36" s="1"/>
  <c r="D16" i="34"/>
  <c r="D22" i="33"/>
  <c r="D21" i="33"/>
  <c r="Q24" i="33"/>
  <c r="P24" i="33"/>
  <c r="Q17" i="33"/>
  <c r="Q21" i="33" s="1"/>
  <c r="P17" i="33"/>
  <c r="P21" i="33" s="1"/>
  <c r="O17" i="33"/>
  <c r="O21" i="33" s="1"/>
  <c r="Q29" i="33"/>
  <c r="P29" i="33"/>
  <c r="O29" i="33"/>
  <c r="Q27" i="33"/>
  <c r="P27" i="33"/>
  <c r="O27" i="33"/>
  <c r="Q23" i="33"/>
  <c r="O23" i="33"/>
  <c r="Q22" i="33"/>
  <c r="P22" i="33"/>
  <c r="O22" i="33"/>
  <c r="Q16" i="33"/>
  <c r="P16" i="33"/>
  <c r="O16" i="33"/>
  <c r="Q12" i="33"/>
  <c r="Q8" i="33" s="1"/>
  <c r="P11" i="33"/>
  <c r="P8" i="33" s="1"/>
  <c r="M27" i="35" l="1"/>
  <c r="M52" i="35"/>
  <c r="N7" i="34"/>
  <c r="N18" i="34"/>
  <c r="I18" i="34"/>
  <c r="D7" i="34"/>
  <c r="D18" i="34"/>
  <c r="K89" i="36"/>
  <c r="M9" i="35"/>
  <c r="H44" i="35"/>
  <c r="G25" i="34"/>
  <c r="K45" i="35"/>
  <c r="I89" i="35"/>
  <c r="J25" i="34"/>
  <c r="K25" i="34"/>
  <c r="J89" i="35"/>
  <c r="K89" i="35"/>
  <c r="L25" i="34"/>
  <c r="K112" i="36"/>
  <c r="J45" i="35"/>
  <c r="F25" i="34"/>
  <c r="E25" i="34"/>
  <c r="I45" i="35"/>
  <c r="O25" i="34"/>
  <c r="I132" i="35"/>
  <c r="Q25" i="34"/>
  <c r="K132" i="35"/>
  <c r="D104" i="35"/>
  <c r="Q7" i="33"/>
  <c r="Q18" i="33" s="1"/>
  <c r="P7" i="33"/>
  <c r="P18" i="33" s="1"/>
  <c r="N23" i="33"/>
  <c r="N16" i="33"/>
  <c r="O7" i="33"/>
  <c r="O18" i="33" s="1"/>
  <c r="M99" i="36"/>
  <c r="M109" i="36" s="1"/>
  <c r="P25" i="34"/>
  <c r="J132" i="35"/>
  <c r="M118" i="36"/>
  <c r="M127" i="36" s="1"/>
  <c r="E94" i="36"/>
  <c r="E97" i="36" s="1"/>
  <c r="E99" i="36" s="1"/>
  <c r="E109" i="36" s="1"/>
  <c r="G12" i="34"/>
  <c r="Q7" i="34"/>
  <c r="Q8" i="34"/>
  <c r="I94" i="36"/>
  <c r="I97" i="36" s="1"/>
  <c r="I99" i="36" s="1"/>
  <c r="I109" i="36" s="1"/>
  <c r="L12" i="34"/>
  <c r="Q25" i="33"/>
  <c r="I25" i="33"/>
  <c r="O25" i="33"/>
  <c r="P25" i="33"/>
  <c r="D25" i="33"/>
  <c r="E104" i="35"/>
  <c r="E130" i="35" s="1"/>
  <c r="N27" i="33"/>
  <c r="N29" i="33"/>
  <c r="N22" i="33"/>
  <c r="N17" i="33"/>
  <c r="D130" i="35"/>
  <c r="K26" i="36"/>
  <c r="G27" i="36"/>
  <c r="K27" i="36" s="1"/>
  <c r="E22" i="36"/>
  <c r="I78" i="36"/>
  <c r="I22" i="36"/>
  <c r="E75" i="36"/>
  <c r="E86" i="36" s="1"/>
  <c r="I75" i="36"/>
  <c r="I86" i="36" s="1"/>
  <c r="I103" i="36"/>
  <c r="E72" i="36"/>
  <c r="I72" i="36"/>
  <c r="N21" i="33"/>
  <c r="K75" i="36"/>
  <c r="K123" i="36"/>
  <c r="K19" i="36"/>
  <c r="C129" i="36"/>
  <c r="K72" i="36"/>
  <c r="C101" i="36"/>
  <c r="C127" i="36"/>
  <c r="K127" i="36" s="1"/>
  <c r="K118" i="36"/>
  <c r="K140" i="36"/>
  <c r="G91" i="36"/>
  <c r="G101" i="36" s="1"/>
  <c r="G99" i="36" s="1"/>
  <c r="G109" i="36" s="1"/>
  <c r="H104" i="35"/>
  <c r="H130" i="35" s="1"/>
  <c r="H132" i="35" s="1"/>
  <c r="M109" i="35"/>
  <c r="M96" i="35"/>
  <c r="F130" i="35"/>
  <c r="C114" i="35"/>
  <c r="M114" i="35" s="1"/>
  <c r="M70" i="35"/>
  <c r="H60" i="35"/>
  <c r="H87" i="35" s="1"/>
  <c r="H89" i="35" s="1"/>
  <c r="M80" i="35"/>
  <c r="C60" i="35"/>
  <c r="C123" i="35"/>
  <c r="C104" i="35"/>
  <c r="M37" i="35"/>
  <c r="M22" i="35"/>
  <c r="H17" i="35"/>
  <c r="H43" i="35" s="1"/>
  <c r="H45" i="35" s="1"/>
  <c r="I24" i="34"/>
  <c r="D24" i="34"/>
  <c r="M120" i="36" l="1"/>
  <c r="M123" i="36" s="1"/>
  <c r="M129" i="36" s="1"/>
  <c r="M132" i="36" s="1"/>
  <c r="Q18" i="34"/>
  <c r="E118" i="36"/>
  <c r="E127" i="36" s="1"/>
  <c r="N25" i="34"/>
  <c r="N18" i="33"/>
  <c r="N7" i="33"/>
  <c r="G8" i="34"/>
  <c r="G7" i="34"/>
  <c r="E120" i="36" s="1"/>
  <c r="E123" i="36" s="1"/>
  <c r="E129" i="36" s="1"/>
  <c r="E132" i="36" s="1"/>
  <c r="I25" i="34"/>
  <c r="I118" i="36"/>
  <c r="I127" i="36" s="1"/>
  <c r="L8" i="34"/>
  <c r="L7" i="34"/>
  <c r="I120" i="36" s="1"/>
  <c r="I123" i="36" s="1"/>
  <c r="I129" i="36" s="1"/>
  <c r="I132" i="36" s="1"/>
  <c r="D25" i="34"/>
  <c r="N25" i="33"/>
  <c r="K91" i="36"/>
  <c r="C99" i="36"/>
  <c r="K101" i="36"/>
  <c r="K129" i="36"/>
  <c r="C132" i="36"/>
  <c r="K132" i="36" s="1"/>
  <c r="C125" i="36"/>
  <c r="M104" i="35"/>
  <c r="C130" i="35"/>
  <c r="M130" i="35" s="1"/>
  <c r="M60" i="35"/>
  <c r="C87" i="35"/>
  <c r="M87" i="35" s="1"/>
  <c r="M123" i="35"/>
  <c r="M43" i="35"/>
  <c r="M17" i="35"/>
  <c r="M125" i="36" l="1"/>
  <c r="M135" i="36" s="1"/>
  <c r="E125" i="36"/>
  <c r="E135" i="36" s="1"/>
  <c r="I125" i="36"/>
  <c r="I135" i="36" s="1"/>
  <c r="C109" i="36"/>
  <c r="K109" i="36" s="1"/>
  <c r="K99" i="36"/>
  <c r="C135" i="36"/>
  <c r="K135" i="36" s="1"/>
  <c r="K125" i="36"/>
  <c r="C5" i="38"/>
  <c r="E43" i="37"/>
  <c r="E38" i="37"/>
  <c r="E37" i="37"/>
  <c r="E26" i="37"/>
  <c r="A3" i="38"/>
  <c r="B115" i="36"/>
  <c r="B127" i="36" s="1"/>
  <c r="B87" i="36"/>
  <c r="B94" i="35"/>
  <c r="C94" i="35" s="1"/>
  <c r="D94" i="35" s="1"/>
  <c r="E94" i="35" s="1"/>
  <c r="F94" i="35" s="1"/>
  <c r="G94" i="35" s="1"/>
  <c r="H94" i="35" s="1"/>
  <c r="I94" i="35" s="1"/>
  <c r="J94" i="35" s="1"/>
  <c r="K94" i="35" s="1"/>
  <c r="L94" i="35" s="1"/>
  <c r="M94" i="35" s="1"/>
  <c r="N94" i="35" s="1"/>
  <c r="O94" i="35" s="1"/>
  <c r="P94" i="35" s="1"/>
  <c r="Q94" i="35" s="1"/>
  <c r="R94" i="35" s="1"/>
  <c r="S94" i="35" s="1"/>
  <c r="T94" i="35" s="1"/>
  <c r="U94" i="35" s="1"/>
  <c r="V94" i="35" s="1"/>
  <c r="W94" i="35" s="1"/>
  <c r="B50" i="35"/>
  <c r="C50" i="35" s="1"/>
  <c r="D50" i="35" s="1"/>
  <c r="E50" i="35" s="1"/>
  <c r="F50" i="35" s="1"/>
  <c r="G50" i="35" s="1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S50" i="35" s="1"/>
  <c r="T50" i="35" s="1"/>
  <c r="U50" i="35" s="1"/>
  <c r="V50" i="35" s="1"/>
  <c r="W50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51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G5" i="36" l="1"/>
  <c r="K5" i="36"/>
  <c r="A95" i="35"/>
</calcChain>
</file>

<file path=xl/sharedStrings.xml><?xml version="1.0" encoding="utf-8"?>
<sst xmlns="http://schemas.openxmlformats.org/spreadsheetml/2006/main" count="778" uniqueCount="331">
  <si>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</si>
  <si>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</si>
  <si>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</si>
  <si>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</si>
  <si>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</si>
  <si>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</si>
  <si>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</si>
  <si>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</si>
  <si>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</si>
  <si>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</si>
  <si>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</si>
  <si>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</si>
  <si>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</si>
  <si>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</si>
  <si>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</si>
  <si>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</si>
  <si>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</si>
  <si>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</si>
  <si>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</si>
  <si>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</si>
  <si>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</si>
  <si>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</si>
  <si>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</si>
  <si>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</si>
  <si>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</si>
  <si>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</si>
  <si>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</si>
  <si>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</si>
  <si>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</si>
  <si>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</si>
  <si>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</si>
  <si>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</si>
  <si>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</si>
  <si>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</si>
  <si>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</si>
  <si>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</si>
  <si>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</si>
  <si>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</si>
  <si>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</si>
  <si>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</si>
  <si>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</si>
  <si>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</si>
  <si>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</si>
  <si>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</si>
  <si>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</si>
  <si>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</si>
  <si>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</si>
  <si>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</si>
  <si>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</si>
  <si>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</si>
  <si>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</si>
  <si>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</si>
  <si>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</si>
  <si>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</si>
  <si>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</si>
  <si>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</si>
  <si>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</si>
  <si>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</si>
  <si>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</si>
  <si>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</si>
  <si>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</si>
  <si>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</si>
  <si>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</si>
  <si>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</si>
  <si>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</si>
  <si>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</si>
  <si>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</si>
  <si>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</si>
  <si>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</si>
  <si>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</si>
  <si>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</si>
  <si>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</si>
  <si>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</si>
  <si>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</si>
  <si>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 xml:space="preserve">поступление эл. энергии от других сетевых организаций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</si>
  <si>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</si>
  <si>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</si>
  <si>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</si>
  <si>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</si>
  <si>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</si>
  <si>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</si>
  <si>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</si>
  <si>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</si>
  <si>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</si>
  <si>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</si>
  <si>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</si>
  <si>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</si>
  <si>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</si>
  <si>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</si>
  <si>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</si>
  <si>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</si>
  <si>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</si>
  <si>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</si>
  <si>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</si>
  <si>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</si>
  <si>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</si>
  <si>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</si>
  <si>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</si>
  <si>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</si>
  <si>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</si>
  <si>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</si>
  <si>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</si>
  <si>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</si>
  <si>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</si>
  <si>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</si>
  <si>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</si>
  <si>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</si>
  <si>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</si>
  <si>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</si>
  <si>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</si>
  <si>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</si>
  <si>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</si>
  <si>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</si>
  <si>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</si>
  <si>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</si>
  <si>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</si>
  <si>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</si>
  <si>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</si>
  <si>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</si>
  <si>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</si>
  <si>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</si>
  <si>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</si>
  <si>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</si>
  <si>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</si>
  <si>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</si>
  <si>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</si>
  <si>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</si>
  <si>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</si>
  <si>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</si>
  <si>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</si>
  <si>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</si>
  <si>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</si>
  <si>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</si>
  <si>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</si>
  <si>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</si>
  <si>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</si>
  <si>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</si>
  <si>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Расчетная мощность, МВт</t>
  </si>
  <si>
    <t>Заявленная мощность,                                              МВт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</si>
  <si>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</si>
  <si>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</si>
  <si>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</si>
  <si>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</si>
  <si>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</si>
  <si>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</si>
  <si>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</si>
  <si>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</si>
  <si>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</si>
  <si>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</si>
  <si>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</si>
  <si>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</si>
  <si>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</si>
  <si>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</si>
  <si>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</si>
  <si>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</si>
  <si>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</si>
  <si>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</si>
  <si>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</si>
  <si>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</si>
  <si>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</si>
  <si>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</si>
  <si>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</si>
  <si>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</si>
  <si>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</si>
  <si>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</si>
  <si>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</si>
  <si>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</si>
  <si>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</si>
  <si>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</si>
  <si>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</si>
  <si>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</si>
  <si>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</si>
  <si>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</si>
  <si>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</si>
  <si>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</si>
  <si>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</si>
  <si>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</si>
  <si>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</si>
  <si>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</si>
  <si>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</si>
  <si>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</si>
  <si>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</si>
  <si>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</si>
  <si>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</si>
  <si>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</si>
  <si>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</si>
  <si>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</si>
  <si>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</si>
  <si>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</si>
  <si>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</si>
  <si>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</si>
  <si>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</si>
  <si>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</si>
  <si>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</si>
  <si>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</si>
  <si>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</si>
  <si>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</si>
  <si>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</si>
  <si>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</si>
  <si>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</si>
  <si>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</si>
  <si>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</si>
  <si>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</si>
  <si>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</si>
  <si>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</si>
  <si>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</si>
  <si>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</si>
  <si>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</si>
  <si>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</si>
  <si>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</si>
  <si>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</si>
  <si>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</si>
  <si>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</si>
  <si>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</si>
  <si>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</si>
  <si>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</si>
  <si>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</si>
  <si>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</si>
  <si>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</si>
  <si>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</si>
  <si>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</si>
  <si>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</si>
  <si>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</si>
  <si>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</si>
  <si>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</si>
  <si>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</si>
  <si>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</si>
  <si>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</si>
  <si>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</si>
  <si>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</si>
  <si>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</si>
  <si>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</si>
  <si>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</si>
  <si>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</si>
  <si>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</si>
  <si>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</si>
  <si>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</si>
  <si>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</si>
  <si>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</si>
  <si>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</si>
  <si>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</si>
  <si>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</si>
  <si>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</si>
  <si>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</si>
  <si>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</si>
  <si>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</si>
  <si>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</si>
  <si>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</si>
  <si>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</si>
  <si>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</si>
  <si>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</si>
  <si>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</si>
  <si>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</si>
  <si>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</si>
  <si>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</si>
  <si>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</si>
  <si>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</si>
  <si>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</si>
  <si>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</si>
  <si>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</si>
  <si>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</si>
  <si>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</si>
  <si>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</si>
  <si>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</si>
  <si>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</si>
  <si>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</si>
  <si>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</si>
  <si>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</si>
  <si>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</si>
  <si>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</si>
  <si>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</si>
  <si>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</si>
  <si>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</si>
  <si>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</si>
  <si>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</si>
  <si>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</si>
  <si>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</si>
  <si>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</si>
  <si>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</si>
  <si>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</si>
  <si>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</si>
  <si>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</si>
  <si>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Потребители ОАО "Кузбассэнергосбыт"</t>
  </si>
  <si>
    <t>ООО "ЭСКК" (АО "Черниговец")</t>
  </si>
  <si>
    <t>ОАО "УК "Кузбассразрезуголь"</t>
  </si>
  <si>
    <t>ООО "Энергоресурс"(ОАО "Шахта Алексиевская")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</si>
  <si>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</si>
  <si>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</si>
  <si>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</si>
  <si>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"Ресурс"</t>
  </si>
  <si>
    <t>ПАО "МРСК Сибири"_"Кузбассэнерго-РЭС"</t>
  </si>
  <si>
    <t>ООО "СКЭК"</t>
  </si>
  <si>
    <t>ООО "Районные электрические сети"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</si>
  <si>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</si>
  <si>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</si>
  <si>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</si>
  <si>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</si>
  <si>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</si>
  <si>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</si>
  <si>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</si>
  <si>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</si>
  <si>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</si>
  <si>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</si>
  <si>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</si>
  <si>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</si>
  <si>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</si>
  <si>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</si>
  <si>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</si>
  <si>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</si>
  <si>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</si>
  <si>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27.2.4</t>
  </si>
  <si>
    <t>Таблица П 1.5</t>
  </si>
  <si>
    <t>Таблица П1.4</t>
  </si>
  <si>
    <t>2017 год</t>
  </si>
  <si>
    <t>ООО "Кемэнерго"</t>
  </si>
  <si>
    <t>ООО "ХК "СДС-Энерго"</t>
  </si>
  <si>
    <t>3.2.10</t>
  </si>
  <si>
    <t>27.2.5</t>
  </si>
  <si>
    <t>3.2.11</t>
  </si>
  <si>
    <t>Отпуск (передача) электроэнергии территориальной сетевой организацией за 2017 год</t>
  </si>
  <si>
    <t>1 полугодие 2017г.</t>
  </si>
  <si>
    <t>2 полугодие 2017г.</t>
  </si>
  <si>
    <t>ПАО "Кузбассэнергосбыт"(АО "Кем.теплосетевая комп.")</t>
  </si>
  <si>
    <t>ПАО "Кузбассэнергосбыт"(ООО "Шахта Алардинская")</t>
  </si>
  <si>
    <t>ПАО "Кузбассэнергосбыт"(ПАО "Вымпелком")</t>
  </si>
  <si>
    <t>ПАО "Кузбассэнергосбыт"(ПАО "Мегафон")</t>
  </si>
  <si>
    <t>ООО "КЭнК"</t>
  </si>
  <si>
    <t>ПАО "ФСК ЕЭС"</t>
  </si>
  <si>
    <t>ПАО "МРСК Сибири"-"Кузбассэнерго-РЭС"</t>
  </si>
  <si>
    <t>АО "Электросеть"</t>
  </si>
  <si>
    <t>АО "СибПСК"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</si>
</sst>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2" fillId="0" borderId="30" applyBorder="0">
      <alignment horizontal="center" vertical="center" wrapText="1"/>
    </xf>
    <xf numFmtId="4" fontId="14" fillId="3" borderId="1" applyBorder="0">
      <alignment horizontal="right"/>
    </xf>
    <xf numFmtId="4" fontId="6" fillId="2" borderId="0" applyFont="0" applyBorder="0">
      <alignment horizontal="right"/>
    </xf>
    <xf numFmtId="4" fontId="14" fillId="4" borderId="5" applyBorder="0">
      <alignment horizontal="right"/>
    </xf>
  </cellStyleXfs>
  <cellXfs count="398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4" fontId="7" fillId="0" borderId="8" xfId="4" applyNumberFormat="1" applyFont="1" applyBorder="1" applyProtection="1">
      <protection locked="0"/>
    </xf>
    <xf numFmtId="164" fontId="7" fillId="0" borderId="1" xfId="4" applyNumberFormat="1" applyFont="1" applyBorder="1" applyProtection="1">
      <protection locked="0"/>
    </xf>
    <xf numFmtId="165" fontId="7" fillId="0" borderId="9" xfId="4" applyNumberFormat="1" applyFont="1" applyBorder="1" applyProtection="1">
      <protection locked="0"/>
    </xf>
    <xf numFmtId="164" fontId="7" fillId="3" borderId="1" xfId="4" applyNumberFormat="1" applyFont="1" applyFill="1" applyBorder="1" applyProtection="1">
      <protection locked="0"/>
    </xf>
    <xf numFmtId="165" fontId="7" fillId="3" borderId="9" xfId="4" applyNumberFormat="1" applyFont="1" applyFill="1" applyBorder="1" applyProtection="1">
      <protection locked="0"/>
    </xf>
    <xf numFmtId="164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5" fontId="4" fillId="0" borderId="8" xfId="4" applyNumberFormat="1" applyFont="1" applyBorder="1" applyProtection="1">
      <protection locked="0"/>
    </xf>
    <xf numFmtId="165" fontId="4" fillId="0" borderId="1" xfId="4" applyNumberFormat="1" applyFont="1" applyBorder="1" applyProtection="1">
      <protection locked="0"/>
    </xf>
    <xf numFmtId="165" fontId="4" fillId="0" borderId="9" xfId="4" applyNumberFormat="1" applyFont="1" applyBorder="1" applyProtection="1">
      <protection locked="0"/>
    </xf>
    <xf numFmtId="165" fontId="4" fillId="3" borderId="1" xfId="4" applyNumberFormat="1" applyFont="1" applyFill="1" applyBorder="1" applyProtection="1">
      <protection locked="0"/>
    </xf>
    <xf numFmtId="165" fontId="4" fillId="3" borderId="9" xfId="4" applyNumberFormat="1" applyFont="1" applyFill="1" applyBorder="1" applyProtection="1">
      <protection locked="0"/>
    </xf>
    <xf numFmtId="165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6" fontId="4" fillId="0" borderId="0" xfId="4" applyNumberFormat="1" applyFont="1" applyProtection="1">
      <protection locked="0"/>
    </xf>
    <xf numFmtId="164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6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4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67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4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4" fontId="4" fillId="3" borderId="1" xfId="4" applyNumberFormat="1" applyFont="1" applyFill="1" applyBorder="1" applyAlignment="1" applyProtection="1">
      <alignment horizontal="right"/>
      <protection locked="0"/>
    </xf>
    <xf numFmtId="164" fontId="10" fillId="3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164" fontId="10" fillId="3" borderId="1" xfId="4" applyNumberFormat="1" applyFont="1" applyFill="1" applyBorder="1" applyAlignment="1" applyProtection="1">
      <alignment horizontal="right"/>
      <protection locked="0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Protection="1"/>
    <xf numFmtId="166" fontId="4" fillId="0" borderId="0" xfId="4" applyNumberFormat="1" applyFont="1" applyFill="1" applyBorder="1" applyProtection="1"/>
    <xf numFmtId="164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Protection="1"/>
    <xf numFmtId="3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Protection="1">
      <protection locked="0"/>
    </xf>
    <xf numFmtId="167" fontId="4" fillId="0" borderId="0" xfId="4" applyNumberFormat="1" applyFont="1" applyFill="1" applyBorder="1" applyProtection="1"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6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6" fontId="2" fillId="0" borderId="0" xfId="4" applyNumberFormat="1" applyFont="1" applyBorder="1"/>
    <xf numFmtId="166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6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4" fontId="1" fillId="3" borderId="8" xfId="4" applyNumberFormat="1" applyFont="1" applyFill="1" applyBorder="1" applyProtection="1">
      <protection locked="0"/>
    </xf>
    <xf numFmtId="164" fontId="1" fillId="3" borderId="1" xfId="4" applyNumberFormat="1" applyFont="1" applyFill="1" applyBorder="1" applyProtection="1">
      <protection locked="0"/>
    </xf>
    <xf numFmtId="164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4" fontId="1" fillId="0" borderId="8" xfId="4" applyNumberFormat="1" applyFont="1" applyFill="1" applyBorder="1" applyProtection="1">
      <protection locked="0"/>
    </xf>
    <xf numFmtId="164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4" fontId="1" fillId="0" borderId="4" xfId="4" applyNumberFormat="1" applyFont="1" applyFill="1" applyBorder="1" applyProtection="1">
      <protection locked="0"/>
    </xf>
    <xf numFmtId="164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6" fontId="1" fillId="3" borderId="1" xfId="4" applyNumberFormat="1" applyFont="1" applyFill="1" applyBorder="1" applyProtection="1">
      <protection locked="0"/>
    </xf>
    <xf numFmtId="166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4" fontId="1" fillId="0" borderId="8" xfId="4" applyNumberFormat="1" applyFont="1" applyBorder="1" applyProtection="1">
      <protection locked="0"/>
    </xf>
    <xf numFmtId="164" fontId="1" fillId="0" borderId="1" xfId="4" applyNumberFormat="1" applyFont="1" applyBorder="1" applyProtection="1">
      <protection locked="0"/>
    </xf>
    <xf numFmtId="164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6" fontId="1" fillId="3" borderId="8" xfId="4" applyNumberFormat="1" applyFont="1" applyFill="1" applyBorder="1" applyProtection="1">
      <protection locked="0"/>
    </xf>
    <xf numFmtId="166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6" fontId="1" fillId="3" borderId="10" xfId="4" applyNumberFormat="1" applyFont="1" applyFill="1" applyBorder="1" applyProtection="1">
      <protection locked="0"/>
    </xf>
    <xf numFmtId="166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6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6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6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4" fontId="12" fillId="0" borderId="8" xfId="6" applyNumberFormat="1" applyFont="1" applyBorder="1" applyProtection="1">
      <alignment horizontal="center" vertical="center" wrapText="1"/>
    </xf>
    <xf numFmtId="0" fontId="12" fillId="0" borderId="1" xfId="6" applyFont="1" applyBorder="1" applyProtection="1">
      <alignment horizontal="center" vertical="center" wrapText="1"/>
    </xf>
    <xf numFmtId="0" fontId="12" fillId="0" borderId="9" xfId="6" applyFont="1" applyBorder="1" applyProtection="1">
      <alignment horizontal="center" vertical="center" wrapText="1"/>
    </xf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4" fillId="2" borderId="8" xfId="7" applyNumberFormat="1" applyFill="1" applyBorder="1" applyProtection="1">
      <alignment horizontal="right"/>
    </xf>
    <xf numFmtId="4" fontId="14" fillId="3" borderId="1" xfId="7" applyNumberFormat="1" applyBorder="1" applyProtection="1">
      <alignment horizontal="right"/>
      <protection locked="0"/>
    </xf>
    <xf numFmtId="4" fontId="14" fillId="2" borderId="9" xfId="5" applyFont="1" applyBorder="1" applyAlignment="1" applyProtection="1">
      <alignment horizontal="right" vertical="center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4" fontId="14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2" fillId="0" borderId="8" xfId="4" applyFont="1" applyBorder="1" applyAlignment="1" applyProtection="1">
      <alignment vertical="top"/>
    </xf>
    <xf numFmtId="0" fontId="12" fillId="0" borderId="1" xfId="4" applyFont="1" applyBorder="1" applyAlignment="1" applyProtection="1">
      <alignment horizontal="left" vertical="top" wrapText="1"/>
    </xf>
    <xf numFmtId="0" fontId="12" fillId="0" borderId="1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vertical="top"/>
    </xf>
    <xf numFmtId="4" fontId="12" fillId="2" borderId="8" xfId="4" applyNumberFormat="1" applyFont="1" applyFill="1" applyBorder="1" applyProtection="1"/>
    <xf numFmtId="164" fontId="6" fillId="3" borderId="1" xfId="4" applyNumberFormat="1" applyFill="1" applyBorder="1" applyProtection="1">
      <protection locked="0"/>
    </xf>
    <xf numFmtId="4" fontId="12" fillId="2" borderId="9" xfId="5" applyFont="1" applyBorder="1" applyAlignment="1" applyProtection="1">
      <alignment horizontal="right" vertical="center"/>
    </xf>
    <xf numFmtId="0" fontId="6" fillId="0" borderId="8" xfId="4" applyBorder="1" applyProtection="1"/>
    <xf numFmtId="4" fontId="6" fillId="3" borderId="1" xfId="4" applyNumberFormat="1" applyFill="1" applyBorder="1" applyProtection="1">
      <protection locked="0"/>
    </xf>
    <xf numFmtId="4" fontId="12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2" fillId="2" borderId="8" xfId="5" applyNumberFormat="1" applyFont="1" applyBorder="1" applyAlignment="1" applyProtection="1">
      <alignment horizontal="right" vertical="center"/>
    </xf>
    <xf numFmtId="4" fontId="12" fillId="2" borderId="25" xfId="5" applyFont="1" applyBorder="1" applyAlignment="1" applyProtection="1">
      <alignment horizontal="right" vertical="center"/>
    </xf>
    <xf numFmtId="164" fontId="12" fillId="2" borderId="9" xfId="5" applyNumberFormat="1" applyFont="1" applyBorder="1" applyAlignment="1" applyProtection="1">
      <alignment horizontal="right" vertical="center"/>
    </xf>
    <xf numFmtId="4" fontId="12" fillId="0" borderId="1" xfId="7" applyNumberFormat="1" applyFont="1" applyFill="1" applyBorder="1" applyAlignment="1" applyProtection="1">
      <alignment horizontal="center" vertical="center" wrapText="1"/>
    </xf>
    <xf numFmtId="0" fontId="14" fillId="0" borderId="1" xfId="7" applyNumberFormat="1" applyFont="1" applyFill="1" applyBorder="1" applyProtection="1">
      <alignment horizontal="right"/>
      <protection locked="0"/>
    </xf>
    <xf numFmtId="4" fontId="14" fillId="2" borderId="8" xfId="7" applyNumberFormat="1" applyFill="1" applyBorder="1" applyAlignment="1" applyProtection="1">
      <alignment horizontal="right" vertical="center"/>
      <protection locked="0"/>
    </xf>
    <xf numFmtId="4" fontId="14" fillId="3" borderId="1" xfId="7" applyNumberFormat="1" applyFill="1" applyBorder="1" applyAlignment="1" applyProtection="1">
      <alignment horizontal="right" vertical="center"/>
      <protection locked="0"/>
    </xf>
    <xf numFmtId="0" fontId="14" fillId="0" borderId="1" xfId="7" applyNumberFormat="1" applyFill="1" applyBorder="1" applyProtection="1">
      <alignment horizontal="right"/>
      <protection locked="0"/>
    </xf>
    <xf numFmtId="4" fontId="12" fillId="0" borderId="11" xfId="7" applyNumberFormat="1" applyFont="1" applyFill="1" applyBorder="1" applyAlignment="1" applyProtection="1">
      <alignment horizontal="center" vertical="center" wrapText="1"/>
    </xf>
    <xf numFmtId="0" fontId="14" fillId="0" borderId="11" xfId="7" applyNumberFormat="1" applyFill="1" applyBorder="1" applyProtection="1">
      <alignment horizontal="right"/>
      <protection locked="0"/>
    </xf>
    <xf numFmtId="4" fontId="14" fillId="2" borderId="10" xfId="7" applyNumberFormat="1" applyFill="1" applyBorder="1" applyAlignment="1" applyProtection="1">
      <alignment horizontal="right" vertical="center"/>
      <protection locked="0"/>
    </xf>
    <xf numFmtId="4" fontId="14" fillId="3" borderId="11" xfId="7" applyNumberFormat="1" applyFill="1" applyBorder="1" applyAlignment="1" applyProtection="1">
      <alignment horizontal="right" vertical="center"/>
      <protection locked="0"/>
    </xf>
    <xf numFmtId="4" fontId="12" fillId="2" borderId="12" xfId="5" applyFont="1" applyBorder="1" applyAlignment="1" applyProtection="1">
      <alignment horizontal="right" vertical="center"/>
    </xf>
    <xf numFmtId="0" fontId="4" fillId="0" borderId="0" xfId="4" applyFont="1" applyFill="1"/>
    <xf numFmtId="166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1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2" fillId="0" borderId="8" xfId="6" applyBorder="1" applyProtection="1">
      <alignment horizontal="center" vertical="center" wrapText="1"/>
    </xf>
    <xf numFmtId="0" fontId="12" fillId="0" borderId="1" xfId="6" applyBorder="1" applyProtection="1">
      <alignment horizontal="center" vertical="center" wrapText="1"/>
    </xf>
    <xf numFmtId="0" fontId="12" fillId="0" borderId="9" xfId="6" applyBorder="1" applyProtection="1">
      <alignment horizontal="center" vertical="center" wrapText="1"/>
    </xf>
    <xf numFmtId="2" fontId="4" fillId="0" borderId="0" xfId="4" applyNumberFormat="1" applyFont="1" applyFill="1" applyBorder="1"/>
    <xf numFmtId="2" fontId="6" fillId="0" borderId="31" xfId="4" applyNumberFormat="1" applyFill="1" applyBorder="1" applyAlignment="1" applyProtection="1">
      <alignment horizontal="left" vertical="top"/>
    </xf>
    <xf numFmtId="4" fontId="14" fillId="3" borderId="25" xfId="7" applyNumberFormat="1" applyBorder="1" applyAlignment="1" applyProtection="1">
      <alignment horizontal="right" vertical="center"/>
      <protection locked="0"/>
    </xf>
    <xf numFmtId="4" fontId="14" fillId="2" borderId="27" xfId="8" applyFont="1" applyBorder="1" applyAlignment="1" applyProtection="1">
      <alignment horizontal="right" vertical="center"/>
    </xf>
    <xf numFmtId="2" fontId="3" fillId="0" borderId="0" xfId="4" applyNumberFormat="1" applyFont="1" applyFill="1" applyBorder="1"/>
    <xf numFmtId="1" fontId="6" fillId="0" borderId="9" xfId="4" applyNumberFormat="1" applyFill="1" applyBorder="1" applyAlignment="1" applyProtection="1">
      <alignment horizontal="left" vertical="top"/>
    </xf>
    <xf numFmtId="4" fontId="14" fillId="2" borderId="9" xfId="8" applyFont="1" applyBorder="1" applyAlignment="1" applyProtection="1">
      <alignment horizontal="right" vertical="center"/>
    </xf>
    <xf numFmtId="0" fontId="3" fillId="0" borderId="0" xfId="4" applyFont="1" applyFill="1" applyBorder="1"/>
    <xf numFmtId="0" fontId="6" fillId="0" borderId="9" xfId="4" applyFill="1" applyBorder="1" applyProtection="1"/>
    <xf numFmtId="4" fontId="4" fillId="0" borderId="0" xfId="4" applyNumberFormat="1" applyFont="1" applyFill="1" applyBorder="1"/>
    <xf numFmtId="0" fontId="6" fillId="0" borderId="3" xfId="4" applyFill="1" applyBorder="1" applyProtection="1"/>
    <xf numFmtId="0" fontId="6" fillId="0" borderId="3" xfId="4" applyBorder="1" applyProtection="1"/>
    <xf numFmtId="4" fontId="3" fillId="0" borderId="0" xfId="4" applyNumberFormat="1" applyFont="1" applyFill="1" applyBorder="1"/>
    <xf numFmtId="4" fontId="4" fillId="0" borderId="0" xfId="4" applyNumberFormat="1" applyFont="1" applyFill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17" fontId="6" fillId="0" borderId="3" xfId="4" quotePrefix="1" applyNumberFormat="1" applyBorder="1" applyProtection="1"/>
    <xf numFmtId="0" fontId="6" fillId="0" borderId="8" xfId="4" applyBorder="1" applyAlignment="1" applyProtection="1">
      <alignment vertical="top" wrapText="1"/>
    </xf>
    <xf numFmtId="4" fontId="12" fillId="0" borderId="3" xfId="8" applyFont="1" applyFill="1" applyBorder="1" applyAlignment="1" applyProtection="1">
      <alignment horizontal="left"/>
    </xf>
    <xf numFmtId="4" fontId="12" fillId="2" borderId="8" xfId="8" applyFont="1" applyBorder="1" applyAlignment="1" applyProtection="1">
      <alignment horizontal="right" vertical="center"/>
    </xf>
    <xf numFmtId="4" fontId="12" fillId="2" borderId="1" xfId="8" applyFont="1" applyBorder="1" applyAlignment="1" applyProtection="1">
      <alignment horizontal="right" vertical="center"/>
    </xf>
    <xf numFmtId="164" fontId="12" fillId="2" borderId="9" xfId="8" applyNumberFormat="1" applyFont="1" applyBorder="1" applyAlignment="1" applyProtection="1">
      <alignment horizontal="right" vertical="center"/>
    </xf>
    <xf numFmtId="0" fontId="12" fillId="0" borderId="3" xfId="4" applyFont="1" applyBorder="1" applyProtection="1"/>
    <xf numFmtId="4" fontId="6" fillId="3" borderId="1" xfId="4" applyNumberFormat="1" applyFill="1" applyBorder="1" applyAlignment="1" applyProtection="1">
      <alignment horizontal="right" vertical="center"/>
      <protection locked="0"/>
    </xf>
    <xf numFmtId="0" fontId="12" fillId="0" borderId="21" xfId="4" applyFont="1" applyBorder="1" applyProtection="1"/>
    <xf numFmtId="4" fontId="6" fillId="3" borderId="11" xfId="4" applyNumberFormat="1" applyFill="1" applyBorder="1" applyAlignment="1" applyProtection="1">
      <alignment horizontal="right" vertical="center"/>
      <protection locked="0"/>
    </xf>
    <xf numFmtId="4" fontId="12" fillId="2" borderId="12" xfId="9" applyFont="1" applyFill="1" applyBorder="1" applyAlignment="1" applyProtection="1">
      <alignment horizontal="right" vertical="center"/>
    </xf>
    <xf numFmtId="0" fontId="4" fillId="0" borderId="0" xfId="4" applyFont="1" applyFill="1" applyBorder="1" applyAlignment="1">
      <alignment horizontal="center" vertical="center" wrapText="1"/>
    </xf>
    <xf numFmtId="4" fontId="14" fillId="2" borderId="26" xfId="7" applyNumberFormat="1" applyFill="1" applyBorder="1" applyProtection="1">
      <alignment horizontal="right"/>
    </xf>
    <xf numFmtId="4" fontId="6" fillId="2" borderId="8" xfId="4" applyNumberFormat="1" applyFill="1" applyBorder="1" applyAlignment="1" applyProtection="1">
      <alignment horizontal="right" vertical="center"/>
    </xf>
    <xf numFmtId="4" fontId="6" fillId="2" borderId="10" xfId="4" applyNumberFormat="1" applyFill="1" applyBorder="1" applyAlignment="1" applyProtection="1">
      <alignment horizontal="right" vertical="center"/>
    </xf>
    <xf numFmtId="164" fontId="7" fillId="2" borderId="5" xfId="4" applyNumberFormat="1" applyFont="1" applyFill="1" applyBorder="1" applyProtection="1">
      <protection locked="0"/>
    </xf>
    <xf numFmtId="164" fontId="7" fillId="2" borderId="6" xfId="4" applyNumberFormat="1" applyFont="1" applyFill="1" applyBorder="1" applyProtection="1">
      <protection locked="0"/>
    </xf>
    <xf numFmtId="165" fontId="7" fillId="2" borderId="6" xfId="4" applyNumberFormat="1" applyFont="1" applyFill="1" applyBorder="1" applyProtection="1">
      <protection locked="0"/>
    </xf>
    <xf numFmtId="164" fontId="7" fillId="2" borderId="1" xfId="4" applyNumberFormat="1" applyFont="1" applyFill="1" applyBorder="1" applyProtection="1">
      <protection locked="0"/>
    </xf>
    <xf numFmtId="165" fontId="7" fillId="2" borderId="9" xfId="4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>
      <protection locked="0"/>
    </xf>
    <xf numFmtId="165" fontId="4" fillId="2" borderId="6" xfId="4" applyNumberFormat="1" applyFont="1" applyFill="1" applyBorder="1" applyProtection="1">
      <protection locked="0"/>
    </xf>
    <xf numFmtId="165" fontId="4" fillId="2" borderId="7" xfId="4" applyNumberFormat="1" applyFont="1" applyFill="1" applyBorder="1" applyProtection="1">
      <protection locked="0"/>
    </xf>
    <xf numFmtId="165" fontId="4" fillId="2" borderId="1" xfId="4" applyNumberFormat="1" applyFont="1" applyFill="1" applyBorder="1" applyProtection="1">
      <protection locked="0"/>
    </xf>
    <xf numFmtId="165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4" fontId="1" fillId="2" borderId="26" xfId="4" applyNumberFormat="1" applyFont="1" applyFill="1" applyBorder="1" applyProtection="1">
      <protection locked="0"/>
    </xf>
    <xf numFmtId="164" fontId="1" fillId="2" borderId="38" xfId="4" applyNumberFormat="1" applyFont="1" applyFill="1" applyBorder="1" applyProtection="1">
      <protection locked="0"/>
    </xf>
    <xf numFmtId="164" fontId="1" fillId="2" borderId="8" xfId="4" applyNumberFormat="1" applyFont="1" applyFill="1" applyBorder="1" applyProtection="1">
      <protection locked="0"/>
    </xf>
    <xf numFmtId="164" fontId="1" fillId="2" borderId="1" xfId="4" applyNumberFormat="1" applyFont="1" applyFill="1" applyBorder="1" applyProtection="1">
      <protection locked="0"/>
    </xf>
    <xf numFmtId="164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4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5" fontId="7" fillId="3" borderId="3" xfId="4" applyNumberFormat="1" applyFont="1" applyFill="1" applyBorder="1" applyProtection="1">
      <protection locked="0"/>
    </xf>
    <xf numFmtId="165" fontId="7" fillId="2" borderId="3" xfId="4" applyNumberFormat="1" applyFont="1" applyFill="1" applyBorder="1" applyProtection="1">
      <protection locked="0"/>
    </xf>
    <xf numFmtId="165" fontId="7" fillId="0" borderId="3" xfId="4" applyNumberFormat="1" applyFont="1" applyBorder="1" applyProtection="1">
      <protection locked="0"/>
    </xf>
    <xf numFmtId="164" fontId="7" fillId="2" borderId="35" xfId="4" applyNumberFormat="1" applyFont="1" applyFill="1" applyBorder="1" applyProtection="1">
      <protection locked="0"/>
    </xf>
    <xf numFmtId="164" fontId="7" fillId="0" borderId="35" xfId="4" applyNumberFormat="1" applyFont="1" applyBorder="1" applyProtection="1">
      <protection locked="0"/>
    </xf>
    <xf numFmtId="164" fontId="7" fillId="2" borderId="16" xfId="4" applyNumberFormat="1" applyFont="1" applyFill="1" applyBorder="1" applyProtection="1">
      <protection locked="0"/>
    </xf>
    <xf numFmtId="0" fontId="8" fillId="0" borderId="29" xfId="4" applyFont="1" applyBorder="1" applyAlignment="1" applyProtection="1">
      <alignment vertical="center"/>
      <protection locked="0"/>
    </xf>
    <xf numFmtId="0" fontId="1" fillId="3" borderId="4" xfId="4" applyFont="1" applyFill="1" applyBorder="1" applyProtection="1">
      <protection locked="0"/>
    </xf>
    <xf numFmtId="164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5" fillId="0" borderId="0" xfId="4" applyFont="1" applyFill="1" applyProtection="1">
      <protection locked="0"/>
    </xf>
    <xf numFmtId="0" fontId="15" fillId="0" borderId="0" xfId="4" applyFont="1" applyProtection="1">
      <protection locked="0"/>
    </xf>
    <xf numFmtId="166" fontId="16" fillId="0" borderId="0" xfId="4" applyNumberFormat="1" applyFont="1" applyFill="1" applyBorder="1" applyProtection="1"/>
    <xf numFmtId="166" fontId="16" fillId="0" borderId="0" xfId="4" applyNumberFormat="1" applyFont="1" applyProtection="1">
      <protection locked="0"/>
    </xf>
    <xf numFmtId="164" fontId="16" fillId="0" borderId="0" xfId="4" applyNumberFormat="1" applyFont="1" applyProtection="1">
      <protection locked="0"/>
    </xf>
    <xf numFmtId="164" fontId="16" fillId="5" borderId="0" xfId="4" applyNumberFormat="1" applyFont="1" applyFill="1" applyBorder="1" applyProtection="1"/>
    <xf numFmtId="164" fontId="16" fillId="5" borderId="0" xfId="4" applyNumberFormat="1" applyFont="1" applyFill="1" applyProtection="1">
      <protection locked="0"/>
    </xf>
    <xf numFmtId="164" fontId="16" fillId="0" borderId="0" xfId="4" applyNumberFormat="1" applyFont="1" applyFill="1" applyBorder="1" applyProtection="1"/>
    <xf numFmtId="164" fontId="16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4" fontId="10" fillId="2" borderId="1" xfId="4" applyNumberFormat="1" applyFont="1" applyFill="1" applyBorder="1" applyProtection="1">
      <protection locked="0"/>
    </xf>
    <xf numFmtId="164" fontId="4" fillId="0" borderId="0" xfId="4" applyNumberFormat="1" applyFont="1" applyProtection="1">
      <protection locked="0"/>
    </xf>
    <xf numFmtId="164" fontId="17" fillId="2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Alignment="1" applyProtection="1">
      <alignment horizontal="right"/>
      <protection locked="0"/>
    </xf>
    <xf numFmtId="3" fontId="17" fillId="2" borderId="1" xfId="4" applyNumberFormat="1" applyFont="1" applyFill="1" applyBorder="1" applyAlignment="1" applyProtection="1">
      <alignment horizontal="center"/>
      <protection locked="0"/>
    </xf>
    <xf numFmtId="0" fontId="1" fillId="3" borderId="27" xfId="4" applyFont="1" applyFill="1" applyBorder="1" applyProtection="1">
      <protection locked="0"/>
    </xf>
    <xf numFmtId="164" fontId="7" fillId="0" borderId="16" xfId="4" applyNumberFormat="1" applyFont="1" applyFill="1" applyBorder="1" applyAlignment="1" applyProtection="1">
      <alignment horizontal="center"/>
      <protection locked="0"/>
    </xf>
    <xf numFmtId="164" fontId="7" fillId="0" borderId="17" xfId="4" applyNumberFormat="1" applyFont="1" applyFill="1" applyBorder="1" applyAlignment="1" applyProtection="1">
      <alignment horizontal="center"/>
      <protection locked="0"/>
    </xf>
    <xf numFmtId="164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4" fontId="4" fillId="0" borderId="1" xfId="4" applyNumberFormat="1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6" fontId="4" fillId="0" borderId="1" xfId="4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166" fontId="2" fillId="0" borderId="22" xfId="4" applyNumberFormat="1" applyFont="1" applyBorder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6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6" fontId="2" fillId="0" borderId="5" xfId="4" applyNumberFormat="1" applyFont="1" applyBorder="1" applyAlignment="1">
      <alignment horizontal="center" vertical="center" wrapText="1"/>
    </xf>
    <xf numFmtId="0" fontId="12" fillId="0" borderId="43" xfId="4" applyNumberFormat="1" applyFont="1" applyBorder="1" applyAlignment="1" applyProtection="1">
      <alignment horizontal="center" vertical="center"/>
    </xf>
    <xf numFmtId="0" fontId="12" fillId="0" borderId="2" xfId="4" applyNumberFormat="1" applyFont="1" applyBorder="1" applyAlignment="1" applyProtection="1">
      <alignment horizontal="center" vertical="center"/>
    </xf>
    <xf numFmtId="0" fontId="12" fillId="0" borderId="44" xfId="4" applyNumberFormat="1" applyFont="1" applyBorder="1" applyAlignment="1" applyProtection="1">
      <alignment horizontal="center" vertical="center"/>
    </xf>
    <xf numFmtId="0" fontId="12" fillId="0" borderId="45" xfId="4" applyNumberFormat="1" applyFont="1" applyBorder="1" applyAlignment="1" applyProtection="1">
      <alignment horizontal="center" vertical="center"/>
    </xf>
    <xf numFmtId="0" fontId="12" fillId="0" borderId="46" xfId="4" applyNumberFormat="1" applyFont="1" applyBorder="1" applyAlignment="1" applyProtection="1">
      <alignment horizontal="center" vertical="center"/>
    </xf>
    <xf numFmtId="0" fontId="12" fillId="0" borderId="47" xfId="4" applyNumberFormat="1" applyFont="1" applyBorder="1" applyAlignment="1" applyProtection="1">
      <alignment horizontal="center" vertical="center"/>
    </xf>
    <xf numFmtId="0" fontId="6" fillId="0" borderId="1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30" xfId="4" applyBorder="1" applyAlignment="1" applyProtection="1">
      <alignment horizontal="center" vertical="center"/>
    </xf>
    <xf numFmtId="0" fontId="6" fillId="0" borderId="1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2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2" fillId="0" borderId="0" xfId="4" applyFont="1" applyAlignment="1">
      <alignment horizontal="right"/>
    </xf>
    <xf numFmtId="0" fontId="11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3" fillId="0" borderId="30" xfId="6" applyFont="1" applyBorder="1" applyAlignment="1" applyProtection="1">
      <alignment horizontal="center" vertical="center" wrapText="1"/>
    </xf>
    <xf numFmtId="0" fontId="13" fillId="0" borderId="41" xfId="6" applyFont="1" applyBorder="1" applyAlignment="1" applyProtection="1">
      <alignment horizontal="center" vertical="center" wrapText="1"/>
    </xf>
    <xf numFmtId="0" fontId="13" fillId="0" borderId="26" xfId="6" applyFont="1" applyBorder="1" applyAlignment="1" applyProtection="1">
      <alignment horizontal="center" vertical="center" wrapText="1"/>
    </xf>
    <xf numFmtId="0" fontId="12" fillId="0" borderId="40" xfId="6" applyBorder="1" applyAlignment="1" applyProtection="1">
      <alignment horizontal="center" vertical="center" wrapText="1"/>
    </xf>
    <xf numFmtId="0" fontId="12" fillId="0" borderId="24" xfId="6" applyBorder="1" applyAlignment="1" applyProtection="1">
      <alignment horizontal="center" vertical="center" wrapText="1"/>
    </xf>
    <xf numFmtId="0" fontId="12" fillId="0" borderId="25" xfId="6" applyBorder="1" applyAlignment="1" applyProtection="1">
      <alignment horizontal="center" vertical="center" wrapText="1"/>
    </xf>
    <xf numFmtId="0" fontId="12" fillId="0" borderId="31" xfId="6" applyBorder="1" applyAlignment="1" applyProtection="1">
      <alignment horizontal="center" vertical="center" wrapText="1"/>
    </xf>
    <xf numFmtId="0" fontId="12" fillId="0" borderId="42" xfId="6" applyBorder="1" applyAlignment="1" applyProtection="1">
      <alignment horizontal="center" vertical="center" wrapText="1"/>
    </xf>
    <xf numFmtId="0" fontId="12" fillId="0" borderId="27" xfId="6" applyBorder="1" applyAlignment="1" applyProtection="1">
      <alignment horizontal="center" vertical="center" wrapText="1"/>
    </xf>
    <xf numFmtId="164" fontId="12" fillId="3" borderId="16" xfId="7" applyNumberFormat="1" applyFont="1" applyBorder="1" applyAlignment="1" applyProtection="1">
      <alignment horizontal="center" vertical="center"/>
      <protection locked="0"/>
    </xf>
    <xf numFmtId="164" fontId="12" fillId="3" borderId="17" xfId="7" applyNumberFormat="1" applyFont="1" applyBorder="1" applyAlignment="1" applyProtection="1">
      <alignment horizontal="center" vertical="center"/>
      <protection locked="0"/>
    </xf>
    <xf numFmtId="164" fontId="12" fillId="3" borderId="18" xfId="7" applyNumberFormat="1" applyFont="1" applyBorder="1" applyAlignment="1" applyProtection="1">
      <alignment horizontal="center" vertical="center"/>
      <protection locked="0"/>
    </xf>
    <xf numFmtId="0" fontId="6" fillId="0" borderId="8" xfId="4" applyBorder="1" applyAlignment="1" applyProtection="1">
      <alignment horizontal="center" vertical="top" wrapText="1"/>
    </xf>
    <xf numFmtId="0" fontId="6" fillId="0" borderId="10" xfId="4" applyBorder="1" applyAlignment="1" applyProtection="1">
      <alignment horizontal="center" vertical="top" wrapText="1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2" fillId="0" borderId="5" xfId="6" applyBorder="1" applyAlignment="1" applyProtection="1">
      <alignment horizontal="center" vertical="center" wrapText="1"/>
    </xf>
    <xf numFmtId="0" fontId="12" fillId="0" borderId="8" xfId="6" applyBorder="1" applyAlignment="1" applyProtection="1">
      <alignment horizontal="center" vertical="center" wrapText="1"/>
    </xf>
    <xf numFmtId="0" fontId="12" fillId="0" borderId="20" xfId="6" applyBorder="1" applyAlignment="1" applyProtection="1">
      <alignment horizontal="center" vertical="center" wrapText="1"/>
    </xf>
    <xf numFmtId="0" fontId="12" fillId="0" borderId="3" xfId="6" applyBorder="1" applyAlignment="1" applyProtection="1">
      <alignment horizontal="center" vertical="center" wrapText="1"/>
    </xf>
    <xf numFmtId="0" fontId="6" fillId="0" borderId="8" xfId="4" applyBorder="1" applyAlignment="1" applyProtection="1">
      <alignment vertical="top" wrapText="1"/>
    </xf>
  </cellXfs>
  <cellStyles count="10">
    <cellStyle name="ЗаголовокСтолбца" xfId="6"/>
    <cellStyle name="Значение" xfId="7"/>
    <cellStyle name="Обычный" xfId="0" builtinId="0"/>
    <cellStyle name="Обычный 2" xfId="2"/>
    <cellStyle name="Обычный 3" xfId="4"/>
    <cellStyle name="Процентный 2" xfId="1"/>
    <cellStyle name="Финансовый 2" xfId="3"/>
    <cellStyle name="Формула_свод УЕ по сетевым 2.1" xfId="5"/>
    <cellStyle name="Формула_свод УЕ по сетевым 2.2" xfId="8"/>
    <cellStyle name="ФормулаВБ" xfId="9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32"/>
  <sheetViews>
    <sheetView view="pageBreakPreview" topLeftCell="G13" zoomScale="110" zoomScaleNormal="75" zoomScaleSheetLayoutView="110" workbookViewId="0">
      <selection activeCell="T31" sqref="T31"/>
    </sheetView>
  </sheetViews>
  <sheetFormatPr defaultColWidth="9.140625" defaultRowHeight="15" x14ac:dyDescent="0.25"/>
  <cols>
    <col min="1" max="1" width="5" style="5" customWidth="1"/>
    <col min="2" max="2" width="36.2851562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 x14ac:dyDescent="0.3">
      <c r="B1" s="283" t="s">
        <v>280</v>
      </c>
    </row>
    <row r="2" spans="1:18" s="4" customFormat="1" ht="15.75" x14ac:dyDescent="0.25">
      <c r="A2" s="306" t="s">
        <v>62</v>
      </c>
      <c r="B2" s="306"/>
      <c r="C2" s="306"/>
      <c r="D2" s="307"/>
      <c r="E2" s="3"/>
      <c r="F2" s="3"/>
      <c r="G2" s="3" t="s">
        <v>312</v>
      </c>
      <c r="H2" s="3"/>
      <c r="J2" s="3"/>
      <c r="K2" s="3"/>
      <c r="L2" s="3" t="s">
        <v>312</v>
      </c>
      <c r="M2" s="3"/>
      <c r="O2" s="3"/>
      <c r="P2" s="3"/>
      <c r="Q2" s="3" t="s">
        <v>312</v>
      </c>
    </row>
    <row r="3" spans="1:18" ht="15.75" thickBot="1" x14ac:dyDescent="0.3"/>
    <row r="4" spans="1:18" ht="12.75" customHeight="1" x14ac:dyDescent="0.25">
      <c r="A4" s="308" t="s">
        <v>63</v>
      </c>
      <c r="B4" s="310" t="s">
        <v>64</v>
      </c>
      <c r="C4" s="312" t="s">
        <v>65</v>
      </c>
      <c r="D4" s="303" t="s">
        <v>320</v>
      </c>
      <c r="E4" s="304"/>
      <c r="F4" s="304"/>
      <c r="G4" s="304"/>
      <c r="H4" s="305"/>
      <c r="I4" s="303" t="s">
        <v>321</v>
      </c>
      <c r="J4" s="304"/>
      <c r="K4" s="304"/>
      <c r="L4" s="304"/>
      <c r="M4" s="305"/>
      <c r="N4" s="303" t="s">
        <v>313</v>
      </c>
      <c r="O4" s="304"/>
      <c r="P4" s="304"/>
      <c r="Q4" s="304"/>
      <c r="R4" s="305"/>
    </row>
    <row r="5" spans="1:18" s="5" customFormat="1" x14ac:dyDescent="0.25">
      <c r="A5" s="309"/>
      <c r="B5" s="311"/>
      <c r="C5" s="313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 x14ac:dyDescent="0.3">
      <c r="A6" s="11">
        <v>1</v>
      </c>
      <c r="B6" s="12">
        <v>2</v>
      </c>
      <c r="C6" s="314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 x14ac:dyDescent="0.25">
      <c r="A7" s="239" t="s">
        <v>15</v>
      </c>
      <c r="B7" s="240" t="s">
        <v>66</v>
      </c>
      <c r="C7" s="241" t="s">
        <v>67</v>
      </c>
      <c r="D7" s="222">
        <f>D16</f>
        <v>369309.98699999996</v>
      </c>
      <c r="E7" s="223">
        <f>E16</f>
        <v>331943.30300000001</v>
      </c>
      <c r="F7" s="223">
        <f>SUM(F11:F16)</f>
        <v>212674.96500000003</v>
      </c>
      <c r="G7" s="223">
        <f>SUM(G11:G16)</f>
        <v>17210.295000000024</v>
      </c>
      <c r="H7" s="224"/>
      <c r="I7" s="222">
        <f>I16</f>
        <v>403385.14600000001</v>
      </c>
      <c r="J7" s="223">
        <f>J16</f>
        <v>347903.44799999997</v>
      </c>
      <c r="K7" s="223">
        <f>SUM(K11:K16)</f>
        <v>255777.51799999992</v>
      </c>
      <c r="L7" s="223">
        <f>SUM(L11:L16)</f>
        <v>16653.816999999926</v>
      </c>
      <c r="M7" s="224"/>
      <c r="N7" s="278">
        <f>N16</f>
        <v>772695.13300000003</v>
      </c>
      <c r="O7" s="223">
        <f>O16</f>
        <v>679846.75099999993</v>
      </c>
      <c r="P7" s="223">
        <f>SUM(P11:P16)</f>
        <v>468452.48299999995</v>
      </c>
      <c r="Q7" s="223">
        <f>SUM(Q11:Q16)</f>
        <v>33864.11199999995</v>
      </c>
      <c r="R7" s="224"/>
    </row>
    <row r="8" spans="1:18" s="4" customFormat="1" x14ac:dyDescent="0.25">
      <c r="A8" s="242" t="s">
        <v>2</v>
      </c>
      <c r="B8" s="243" t="s">
        <v>68</v>
      </c>
      <c r="C8" s="244" t="s">
        <v>67</v>
      </c>
      <c r="D8" s="21"/>
      <c r="E8" s="225"/>
      <c r="F8" s="225">
        <f>F11</f>
        <v>176732.51700000002</v>
      </c>
      <c r="G8" s="225">
        <f>G12</f>
        <v>15786.059000000023</v>
      </c>
      <c r="H8" s="226"/>
      <c r="I8" s="21"/>
      <c r="J8" s="225"/>
      <c r="K8" s="225">
        <f>K11</f>
        <v>201564.29599999991</v>
      </c>
      <c r="L8" s="225">
        <f>L12</f>
        <v>15385.340999999928</v>
      </c>
      <c r="M8" s="226"/>
      <c r="N8" s="21"/>
      <c r="O8" s="225"/>
      <c r="P8" s="225">
        <f>P11</f>
        <v>378296.81299999997</v>
      </c>
      <c r="Q8" s="225">
        <f>Q12</f>
        <v>31171.399999999951</v>
      </c>
      <c r="R8" s="226"/>
    </row>
    <row r="9" spans="1:18" x14ac:dyDescent="0.25">
      <c r="A9" s="242"/>
      <c r="B9" s="243" t="s">
        <v>69</v>
      </c>
      <c r="C9" s="245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 x14ac:dyDescent="0.25">
      <c r="A10" s="242"/>
      <c r="B10" s="243" t="s">
        <v>70</v>
      </c>
      <c r="C10" s="244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 x14ac:dyDescent="0.25">
      <c r="A11" s="242"/>
      <c r="B11" s="243" t="s">
        <v>6</v>
      </c>
      <c r="C11" s="244" t="s">
        <v>67</v>
      </c>
      <c r="D11" s="16"/>
      <c r="E11" s="246"/>
      <c r="F11" s="19">
        <f>E16-E17-E23-E27-E29</f>
        <v>176732.51700000002</v>
      </c>
      <c r="G11" s="19"/>
      <c r="H11" s="20"/>
      <c r="I11" s="16"/>
      <c r="J11" s="246"/>
      <c r="K11" s="19">
        <f>J16-J17-J23-J27-J29</f>
        <v>201564.29599999991</v>
      </c>
      <c r="L11" s="19"/>
      <c r="M11" s="20"/>
      <c r="N11" s="16"/>
      <c r="O11" s="246"/>
      <c r="P11" s="19">
        <f>F11+K11</f>
        <v>378296.81299999997</v>
      </c>
      <c r="Q11" s="19"/>
      <c r="R11" s="20"/>
    </row>
    <row r="12" spans="1:18" x14ac:dyDescent="0.25">
      <c r="A12" s="242"/>
      <c r="B12" s="243" t="s">
        <v>7</v>
      </c>
      <c r="C12" s="244" t="s">
        <v>67</v>
      </c>
      <c r="D12" s="16"/>
      <c r="E12" s="246"/>
      <c r="F12" s="246"/>
      <c r="G12" s="19">
        <f>F7-F17-F27-F29</f>
        <v>15786.059000000023</v>
      </c>
      <c r="H12" s="20"/>
      <c r="I12" s="16"/>
      <c r="J12" s="246"/>
      <c r="K12" s="246"/>
      <c r="L12" s="19">
        <f>K7-K17-K27-K29</f>
        <v>15385.340999999928</v>
      </c>
      <c r="M12" s="20"/>
      <c r="N12" s="16"/>
      <c r="O12" s="246"/>
      <c r="P12" s="246"/>
      <c r="Q12" s="19">
        <f>G12+L12</f>
        <v>31171.399999999951</v>
      </c>
      <c r="R12" s="20"/>
    </row>
    <row r="13" spans="1:18" x14ac:dyDescent="0.25">
      <c r="A13" s="242"/>
      <c r="B13" s="243" t="s">
        <v>8</v>
      </c>
      <c r="C13" s="244" t="s">
        <v>67</v>
      </c>
      <c r="D13" s="16"/>
      <c r="E13" s="246"/>
      <c r="F13" s="246"/>
      <c r="G13" s="246"/>
      <c r="H13" s="20"/>
      <c r="I13" s="16"/>
      <c r="J13" s="246"/>
      <c r="K13" s="246"/>
      <c r="L13" s="246"/>
      <c r="M13" s="20"/>
      <c r="N13" s="16"/>
      <c r="O13" s="246"/>
      <c r="P13" s="246"/>
      <c r="Q13" s="246"/>
      <c r="R13" s="20"/>
    </row>
    <row r="14" spans="1:18" x14ac:dyDescent="0.25">
      <c r="A14" s="242" t="s">
        <v>3</v>
      </c>
      <c r="B14" s="243" t="s">
        <v>72</v>
      </c>
      <c r="C14" s="244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 x14ac:dyDescent="0.25">
      <c r="A15" s="242" t="s">
        <v>4</v>
      </c>
      <c r="B15" s="243" t="s">
        <v>73</v>
      </c>
      <c r="C15" s="244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 x14ac:dyDescent="0.25">
      <c r="A16" s="242" t="s">
        <v>5</v>
      </c>
      <c r="B16" s="243" t="s">
        <v>74</v>
      </c>
      <c r="C16" s="244" t="s">
        <v>67</v>
      </c>
      <c r="D16" s="21">
        <f>SUM(E16:G16)</f>
        <v>369309.98699999996</v>
      </c>
      <c r="E16" s="19">
        <v>331943.30300000001</v>
      </c>
      <c r="F16" s="19">
        <v>35942.447999999997</v>
      </c>
      <c r="G16" s="19">
        <v>1424.2360000000001</v>
      </c>
      <c r="H16" s="20"/>
      <c r="I16" s="21">
        <f>SUM(J16:L16)</f>
        <v>403385.14600000001</v>
      </c>
      <c r="J16" s="19">
        <v>347903.44799999997</v>
      </c>
      <c r="K16" s="19">
        <v>54213.222000000002</v>
      </c>
      <c r="L16" s="19">
        <v>1268.4760000000001</v>
      </c>
      <c r="M16" s="20"/>
      <c r="N16" s="21">
        <f>O16+P16+Q16</f>
        <v>772695.13300000003</v>
      </c>
      <c r="O16" s="19">
        <f t="shared" ref="O16:Q17" si="0">E16+J16</f>
        <v>679846.75099999993</v>
      </c>
      <c r="P16" s="19">
        <f t="shared" si="0"/>
        <v>90155.67</v>
      </c>
      <c r="Q16" s="19">
        <f t="shared" si="0"/>
        <v>2692.7120000000004</v>
      </c>
      <c r="R16" s="20"/>
    </row>
    <row r="17" spans="1:18" s="4" customFormat="1" x14ac:dyDescent="0.25">
      <c r="A17" s="242" t="s">
        <v>19</v>
      </c>
      <c r="B17" s="243" t="s">
        <v>75</v>
      </c>
      <c r="C17" s="244" t="s">
        <v>67</v>
      </c>
      <c r="D17" s="21">
        <f>SUM(E17:G17)</f>
        <v>6966.1600000000008</v>
      </c>
      <c r="E17" s="225">
        <v>6085.81</v>
      </c>
      <c r="F17" s="225">
        <v>841.07600000000002</v>
      </c>
      <c r="G17" s="225">
        <v>39.274000000000001</v>
      </c>
      <c r="H17" s="227"/>
      <c r="I17" s="21">
        <f>SUM(J17:L17)</f>
        <v>8286.9029999999984</v>
      </c>
      <c r="J17" s="225">
        <v>7431.2309999999998</v>
      </c>
      <c r="K17" s="225">
        <v>841.827</v>
      </c>
      <c r="L17" s="225">
        <v>13.845000000000001</v>
      </c>
      <c r="M17" s="227"/>
      <c r="N17" s="21">
        <f>O17+P17+Q17</f>
        <v>15253.063000000002</v>
      </c>
      <c r="O17" s="225">
        <f t="shared" si="0"/>
        <v>13517.041000000001</v>
      </c>
      <c r="P17" s="225">
        <f t="shared" si="0"/>
        <v>1682.903</v>
      </c>
      <c r="Q17" s="225">
        <f t="shared" si="0"/>
        <v>53.119</v>
      </c>
      <c r="R17" s="227"/>
    </row>
    <row r="18" spans="1:18" s="4" customFormat="1" x14ac:dyDescent="0.25">
      <c r="A18" s="242"/>
      <c r="B18" s="243" t="s">
        <v>76</v>
      </c>
      <c r="C18" s="244" t="s">
        <v>1</v>
      </c>
      <c r="D18" s="293">
        <f>D17/D16*100</f>
        <v>1.8862636390063292</v>
      </c>
      <c r="E18" s="294">
        <f>E17/E7*100</f>
        <v>1.8333883964515469</v>
      </c>
      <c r="F18" s="294">
        <f t="shared" ref="F18:G18" si="1">F17/F7*100</f>
        <v>0.39547485055422482</v>
      </c>
      <c r="G18" s="294">
        <f t="shared" si="1"/>
        <v>0.22820062061690372</v>
      </c>
      <c r="H18" s="295"/>
      <c r="I18" s="293">
        <f>I17/I16*100</f>
        <v>2.0543401466746118</v>
      </c>
      <c r="J18" s="294">
        <f>J17/J7*100</f>
        <v>2.1360038374784951</v>
      </c>
      <c r="K18" s="294">
        <f t="shared" ref="K18" si="2">K17/K7*100</f>
        <v>0.32912470438469116</v>
      </c>
      <c r="L18" s="294">
        <f t="shared" ref="L18" si="3">L17/L7*100</f>
        <v>8.3134094724350946E-2</v>
      </c>
      <c r="M18" s="295"/>
      <c r="N18" s="293">
        <f>N17/N16*100</f>
        <v>1.9740079040979286</v>
      </c>
      <c r="O18" s="294">
        <f>O17/O7*100</f>
        <v>1.9882482309605098</v>
      </c>
      <c r="P18" s="294">
        <f t="shared" ref="P18" si="4">P17/P7*100</f>
        <v>0.35924732199572956</v>
      </c>
      <c r="Q18" s="294">
        <f t="shared" ref="Q18" si="5">Q17/Q7*100</f>
        <v>0.1568592733215626</v>
      </c>
      <c r="R18" s="226"/>
    </row>
    <row r="19" spans="1:18" s="4" customFormat="1" ht="28.5" customHeight="1" x14ac:dyDescent="0.25">
      <c r="A19" s="247" t="s">
        <v>77</v>
      </c>
      <c r="B19" s="243" t="s">
        <v>78</v>
      </c>
      <c r="C19" s="244" t="s">
        <v>67</v>
      </c>
      <c r="D19" s="21"/>
      <c r="E19" s="225"/>
      <c r="F19" s="225"/>
      <c r="G19" s="225"/>
      <c r="H19" s="226"/>
      <c r="I19" s="21"/>
      <c r="J19" s="225"/>
      <c r="K19" s="225"/>
      <c r="L19" s="225"/>
      <c r="M19" s="226"/>
      <c r="N19" s="21"/>
      <c r="O19" s="225"/>
      <c r="P19" s="225"/>
      <c r="Q19" s="225"/>
      <c r="R19" s="226"/>
    </row>
    <row r="20" spans="1:18" s="4" customFormat="1" ht="45" customHeight="1" x14ac:dyDescent="0.25">
      <c r="A20" s="247" t="s">
        <v>79</v>
      </c>
      <c r="B20" s="243" t="s">
        <v>80</v>
      </c>
      <c r="C20" s="244" t="s">
        <v>67</v>
      </c>
      <c r="D20" s="21"/>
      <c r="E20" s="19"/>
      <c r="F20" s="19"/>
      <c r="G20" s="19"/>
      <c r="H20" s="20"/>
      <c r="I20" s="21"/>
      <c r="J20" s="19"/>
      <c r="K20" s="19"/>
      <c r="L20" s="19"/>
      <c r="M20" s="20"/>
      <c r="N20" s="21"/>
      <c r="O20" s="19"/>
      <c r="P20" s="19"/>
      <c r="Q20" s="19"/>
      <c r="R20" s="20"/>
    </row>
    <row r="21" spans="1:18" s="4" customFormat="1" ht="30" x14ac:dyDescent="0.25">
      <c r="A21" s="247" t="s">
        <v>81</v>
      </c>
      <c r="B21" s="243" t="s">
        <v>82</v>
      </c>
      <c r="C21" s="244" t="s">
        <v>67</v>
      </c>
      <c r="D21" s="21">
        <f>E21+F21+G21</f>
        <v>6966.1600000000008</v>
      </c>
      <c r="E21" s="19">
        <f>E17</f>
        <v>6085.81</v>
      </c>
      <c r="F21" s="19">
        <f t="shared" ref="F21:G21" si="6">F17</f>
        <v>841.07600000000002</v>
      </c>
      <c r="G21" s="19">
        <f t="shared" si="6"/>
        <v>39.274000000000001</v>
      </c>
      <c r="H21" s="20"/>
      <c r="I21" s="21">
        <f>SUM(J21:L21)</f>
        <v>8286.9029999999984</v>
      </c>
      <c r="J21" s="19">
        <f>J17</f>
        <v>7431.2309999999998</v>
      </c>
      <c r="K21" s="19">
        <f t="shared" ref="K21:L21" si="7">K17</f>
        <v>841.827</v>
      </c>
      <c r="L21" s="19">
        <f t="shared" si="7"/>
        <v>13.845000000000001</v>
      </c>
      <c r="M21" s="20"/>
      <c r="N21" s="21">
        <f t="shared" ref="N21:N23" si="8">O21+P21+Q21</f>
        <v>15253.063000000002</v>
      </c>
      <c r="O21" s="19">
        <f>O17</f>
        <v>13517.041000000001</v>
      </c>
      <c r="P21" s="19">
        <f t="shared" ref="P21:Q21" si="9">P17</f>
        <v>1682.903</v>
      </c>
      <c r="Q21" s="19">
        <f t="shared" si="9"/>
        <v>53.119</v>
      </c>
      <c r="R21" s="20"/>
    </row>
    <row r="22" spans="1:18" s="4" customFormat="1" ht="30" x14ac:dyDescent="0.25">
      <c r="A22" s="247" t="s">
        <v>83</v>
      </c>
      <c r="B22" s="243" t="s">
        <v>281</v>
      </c>
      <c r="C22" s="244" t="s">
        <v>67</v>
      </c>
      <c r="D22" s="21">
        <f>E22+F22+G22</f>
        <v>6966.1600000000008</v>
      </c>
      <c r="E22" s="19">
        <f>E21</f>
        <v>6085.81</v>
      </c>
      <c r="F22" s="19">
        <f t="shared" ref="F22:G22" si="10">F21</f>
        <v>841.07600000000002</v>
      </c>
      <c r="G22" s="19">
        <f t="shared" si="10"/>
        <v>39.274000000000001</v>
      </c>
      <c r="H22" s="20"/>
      <c r="I22" s="21">
        <f>SUM(J22:L22)</f>
        <v>8286.9029999999984</v>
      </c>
      <c r="J22" s="19">
        <f>J21</f>
        <v>7431.2309999999998</v>
      </c>
      <c r="K22" s="19">
        <f t="shared" ref="K22:L22" si="11">K21</f>
        <v>841.827</v>
      </c>
      <c r="L22" s="19">
        <f t="shared" si="11"/>
        <v>13.845000000000001</v>
      </c>
      <c r="M22" s="273"/>
      <c r="N22" s="21">
        <f t="shared" si="8"/>
        <v>15253.063000000002</v>
      </c>
      <c r="O22" s="19">
        <f t="shared" ref="O22:O25" si="12">E22+J22</f>
        <v>13517.041000000001</v>
      </c>
      <c r="P22" s="19">
        <f t="shared" ref="P22" si="13">F22+K22</f>
        <v>1682.903</v>
      </c>
      <c r="Q22" s="19">
        <f t="shared" ref="Q22:Q25" si="14">G22+L22</f>
        <v>53.119</v>
      </c>
      <c r="R22" s="20"/>
    </row>
    <row r="23" spans="1:18" s="4" customFormat="1" ht="30" x14ac:dyDescent="0.25">
      <c r="A23" s="242" t="s">
        <v>21</v>
      </c>
      <c r="B23" s="243" t="s">
        <v>84</v>
      </c>
      <c r="C23" s="244" t="s">
        <v>67</v>
      </c>
      <c r="D23" s="21">
        <f>SUM(E23:G23)</f>
        <v>247.08099999999999</v>
      </c>
      <c r="E23" s="19">
        <v>63.363</v>
      </c>
      <c r="F23" s="19"/>
      <c r="G23" s="19">
        <v>183.71799999999999</v>
      </c>
      <c r="H23" s="20"/>
      <c r="I23" s="21">
        <f>J23+L23</f>
        <v>232.05500000000001</v>
      </c>
      <c r="J23" s="19">
        <v>55.548000000000002</v>
      </c>
      <c r="K23" s="19"/>
      <c r="L23" s="19">
        <v>176.50700000000001</v>
      </c>
      <c r="M23" s="273"/>
      <c r="N23" s="21">
        <f t="shared" si="8"/>
        <v>479.13600000000002</v>
      </c>
      <c r="O23" s="19">
        <f t="shared" si="12"/>
        <v>118.911</v>
      </c>
      <c r="P23" s="19"/>
      <c r="Q23" s="19">
        <f t="shared" si="14"/>
        <v>360.22500000000002</v>
      </c>
      <c r="R23" s="20"/>
    </row>
    <row r="24" spans="1:18" x14ac:dyDescent="0.25">
      <c r="A24" s="242" t="s">
        <v>22</v>
      </c>
      <c r="B24" s="243" t="s">
        <v>85</v>
      </c>
      <c r="C24" s="244" t="s">
        <v>67</v>
      </c>
      <c r="D24" s="21">
        <f>SUM(E24:G24)</f>
        <v>362096.74599999998</v>
      </c>
      <c r="E24" s="225">
        <f>SUM(E27:E29)</f>
        <v>149061.61299999998</v>
      </c>
      <c r="F24" s="225">
        <f t="shared" ref="F24:G24" si="15">SUM(F27:F29)</f>
        <v>196047.83000000002</v>
      </c>
      <c r="G24" s="225">
        <f t="shared" si="15"/>
        <v>16987.303</v>
      </c>
      <c r="H24" s="226"/>
      <c r="I24" s="21">
        <f>SUM(J24:L24)</f>
        <v>394866.18800000002</v>
      </c>
      <c r="J24" s="225">
        <f>SUM(J27:J30)</f>
        <v>138852.37300000002</v>
      </c>
      <c r="K24" s="225">
        <f t="shared" ref="K24:L24" si="16">SUM(K27:K30)</f>
        <v>239550.35</v>
      </c>
      <c r="L24" s="225">
        <f t="shared" si="16"/>
        <v>16463.465</v>
      </c>
      <c r="M24" s="274"/>
      <c r="N24" s="276">
        <f>D24+I24</f>
        <v>756962.93400000001</v>
      </c>
      <c r="O24" s="225">
        <f>E24+J24</f>
        <v>287913.98600000003</v>
      </c>
      <c r="P24" s="225">
        <f t="shared" ref="P24:P25" si="17">F24+K24</f>
        <v>435598.18000000005</v>
      </c>
      <c r="Q24" s="225">
        <f t="shared" si="14"/>
        <v>33450.767999999996</v>
      </c>
      <c r="R24" s="226"/>
    </row>
    <row r="25" spans="1:18" x14ac:dyDescent="0.25">
      <c r="A25" s="242" t="s">
        <v>10</v>
      </c>
      <c r="B25" s="243" t="s">
        <v>86</v>
      </c>
      <c r="C25" s="244" t="s">
        <v>67</v>
      </c>
      <c r="D25" s="21">
        <f>SUM(E25:G25)</f>
        <v>362096.74599999998</v>
      </c>
      <c r="E25" s="225">
        <f>П1.6!D43</f>
        <v>149061.61300000001</v>
      </c>
      <c r="F25" s="225">
        <f>П1.6!E43</f>
        <v>196047.83</v>
      </c>
      <c r="G25" s="225">
        <f>П1.6!F43</f>
        <v>16987.303000000004</v>
      </c>
      <c r="H25" s="227"/>
      <c r="I25" s="21">
        <f>SUM(J25:L25)</f>
        <v>394866.18800000002</v>
      </c>
      <c r="J25" s="225">
        <f>П1.6!D87</f>
        <v>138852.37300000002</v>
      </c>
      <c r="K25" s="225">
        <f>П1.6!E87</f>
        <v>239550.35</v>
      </c>
      <c r="L25" s="225">
        <f>П1.6!F87</f>
        <v>16463.465</v>
      </c>
      <c r="M25" s="274"/>
      <c r="N25" s="276">
        <f t="shared" ref="N25" si="18">D25+I25</f>
        <v>756962.93400000001</v>
      </c>
      <c r="O25" s="225">
        <f t="shared" si="12"/>
        <v>287913.98600000003</v>
      </c>
      <c r="P25" s="225">
        <f t="shared" si="17"/>
        <v>435598.18</v>
      </c>
      <c r="Q25" s="225">
        <f t="shared" si="14"/>
        <v>33450.768000000004</v>
      </c>
      <c r="R25" s="227"/>
    </row>
    <row r="26" spans="1:18" x14ac:dyDescent="0.25">
      <c r="A26" s="242"/>
      <c r="B26" s="243" t="s">
        <v>87</v>
      </c>
      <c r="C26" s="244" t="s">
        <v>67</v>
      </c>
      <c r="D26" s="16"/>
      <c r="E26" s="17"/>
      <c r="F26" s="17"/>
      <c r="G26" s="17"/>
      <c r="H26" s="18"/>
      <c r="I26" s="16"/>
      <c r="J26" s="17"/>
      <c r="K26" s="17"/>
      <c r="L26" s="17"/>
      <c r="M26" s="275"/>
      <c r="N26" s="277"/>
      <c r="O26" s="17"/>
      <c r="P26" s="17"/>
      <c r="Q26" s="17"/>
      <c r="R26" s="18"/>
    </row>
    <row r="27" spans="1:18" ht="36.75" customHeight="1" x14ac:dyDescent="0.25">
      <c r="A27" s="242"/>
      <c r="B27" s="248" t="s">
        <v>88</v>
      </c>
      <c r="C27" s="244" t="s">
        <v>67</v>
      </c>
      <c r="D27" s="21">
        <f>SUM(E27:G27)</f>
        <v>291577.03599999996</v>
      </c>
      <c r="E27" s="19">
        <v>148836.35699999999</v>
      </c>
      <c r="F27" s="19">
        <v>125836.651</v>
      </c>
      <c r="G27" s="19">
        <v>16904.027999999998</v>
      </c>
      <c r="H27" s="20"/>
      <c r="I27" s="21">
        <f>SUM(J27:L27)</f>
        <v>323720.06</v>
      </c>
      <c r="J27" s="19">
        <v>138650.89600000001</v>
      </c>
      <c r="K27" s="19">
        <v>168653.78700000001</v>
      </c>
      <c r="L27" s="19">
        <v>16415.377</v>
      </c>
      <c r="M27" s="273"/>
      <c r="N27" s="21">
        <f t="shared" ref="N27:N29" si="19">O27+P27+Q27</f>
        <v>615297.09600000014</v>
      </c>
      <c r="O27" s="19">
        <f t="shared" ref="O27:O29" si="20">E27+J27</f>
        <v>287487.25300000003</v>
      </c>
      <c r="P27" s="19">
        <f t="shared" ref="P27:P29" si="21">F27+K27</f>
        <v>294490.43800000002</v>
      </c>
      <c r="Q27" s="19">
        <f t="shared" ref="Q27:Q29" si="22">G27+L27</f>
        <v>33319.404999999999</v>
      </c>
      <c r="R27" s="20"/>
    </row>
    <row r="28" spans="1:18" ht="45" x14ac:dyDescent="0.25">
      <c r="A28" s="242"/>
      <c r="B28" s="248" t="s">
        <v>89</v>
      </c>
      <c r="C28" s="244" t="s">
        <v>67</v>
      </c>
      <c r="D28" s="21"/>
      <c r="E28" s="19"/>
      <c r="F28" s="19"/>
      <c r="G28" s="19"/>
      <c r="H28" s="20"/>
      <c r="I28" s="21"/>
      <c r="J28" s="19"/>
      <c r="K28" s="19"/>
      <c r="L28" s="19"/>
      <c r="M28" s="20"/>
      <c r="N28" s="21"/>
      <c r="O28" s="19"/>
      <c r="P28" s="19"/>
      <c r="Q28" s="19"/>
      <c r="R28" s="20"/>
    </row>
    <row r="29" spans="1:18" ht="30" x14ac:dyDescent="0.25">
      <c r="A29" s="249" t="s">
        <v>11</v>
      </c>
      <c r="B29" s="243" t="s">
        <v>90</v>
      </c>
      <c r="C29" s="244" t="s">
        <v>67</v>
      </c>
      <c r="D29" s="21">
        <f>SUM(E29:G29)</f>
        <v>70519.709999999992</v>
      </c>
      <c r="E29" s="19">
        <v>225.256</v>
      </c>
      <c r="F29" s="19">
        <v>70211.179000000004</v>
      </c>
      <c r="G29" s="19">
        <v>83.275000000000006</v>
      </c>
      <c r="H29" s="20"/>
      <c r="I29" s="21">
        <f>SUM(J29:L29)</f>
        <v>71146.127999999997</v>
      </c>
      <c r="J29" s="19">
        <v>201.477</v>
      </c>
      <c r="K29" s="19">
        <v>70896.562999999995</v>
      </c>
      <c r="L29" s="19">
        <v>48.088000000000001</v>
      </c>
      <c r="M29" s="20"/>
      <c r="N29" s="21">
        <f t="shared" si="19"/>
        <v>141665.83800000002</v>
      </c>
      <c r="O29" s="19">
        <f t="shared" si="20"/>
        <v>426.733</v>
      </c>
      <c r="P29" s="19">
        <f t="shared" si="21"/>
        <v>141107.742</v>
      </c>
      <c r="Q29" s="19">
        <f t="shared" si="22"/>
        <v>131.363</v>
      </c>
      <c r="R29" s="20"/>
    </row>
    <row r="30" spans="1:18" s="4" customFormat="1" ht="15.75" customHeight="1" x14ac:dyDescent="0.25">
      <c r="A30" s="242" t="s">
        <v>61</v>
      </c>
      <c r="B30" s="243" t="s">
        <v>91</v>
      </c>
      <c r="C30" s="244" t="s">
        <v>67</v>
      </c>
      <c r="D30" s="21"/>
      <c r="E30" s="19"/>
      <c r="F30" s="19"/>
      <c r="G30" s="19"/>
      <c r="H30" s="20"/>
      <c r="I30" s="21"/>
      <c r="J30" s="19"/>
      <c r="K30" s="19"/>
      <c r="L30" s="19"/>
      <c r="M30" s="20"/>
      <c r="N30" s="21"/>
      <c r="O30" s="19"/>
      <c r="P30" s="19"/>
      <c r="Q30" s="19"/>
      <c r="R30" s="20"/>
    </row>
    <row r="31" spans="1:18" s="4" customFormat="1" x14ac:dyDescent="0.25">
      <c r="A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x14ac:dyDescent="0.25">
      <c r="A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R32"/>
  <sheetViews>
    <sheetView view="pageBreakPreview" zoomScaleNormal="75" zoomScaleSheetLayoutView="100" workbookViewId="0">
      <selection activeCell="P16" sqref="P16"/>
    </sheetView>
  </sheetViews>
  <sheetFormatPr defaultColWidth="9.140625" defaultRowHeight="12.75" x14ac:dyDescent="0.2"/>
  <cols>
    <col min="1" max="1" width="6.140625" style="23" customWidth="1"/>
    <col min="2" max="2" width="47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16384" width="9.140625" style="23"/>
  </cols>
  <sheetData>
    <row r="1" spans="1:18" ht="20.25" x14ac:dyDescent="0.3">
      <c r="B1" s="284" t="str">
        <f>П1.4!B1</f>
        <v>ОАО "КузбассЭлектро"</v>
      </c>
      <c r="C1" s="282"/>
    </row>
    <row r="2" spans="1:18" s="22" customFormat="1" ht="15.75" x14ac:dyDescent="0.25">
      <c r="A2" s="315" t="s">
        <v>279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22" t="s">
        <v>311</v>
      </c>
    </row>
    <row r="3" spans="1:18" ht="13.5" thickBot="1" x14ac:dyDescent="0.25"/>
    <row r="4" spans="1:18" s="25" customFormat="1" ht="15" x14ac:dyDescent="0.25">
      <c r="A4" s="317" t="s">
        <v>63</v>
      </c>
      <c r="B4" s="318" t="s">
        <v>64</v>
      </c>
      <c r="C4" s="320" t="s">
        <v>65</v>
      </c>
      <c r="D4" s="303" t="str">
        <f>П1.4!D4:H4</f>
        <v>1 полугодие 2017г.</v>
      </c>
      <c r="E4" s="304"/>
      <c r="F4" s="304"/>
      <c r="G4" s="304"/>
      <c r="H4" s="305"/>
      <c r="I4" s="303" t="str">
        <f>П1.4!I4:M4</f>
        <v>2 полугодие 2017г.</v>
      </c>
      <c r="J4" s="304"/>
      <c r="K4" s="304"/>
      <c r="L4" s="304"/>
      <c r="M4" s="305"/>
      <c r="N4" s="303" t="str">
        <f>П1.4!N4:R4</f>
        <v>2017 год</v>
      </c>
      <c r="O4" s="304"/>
      <c r="P4" s="304"/>
      <c r="Q4" s="304"/>
      <c r="R4" s="305"/>
    </row>
    <row r="5" spans="1:18" s="29" customFormat="1" x14ac:dyDescent="0.2">
      <c r="A5" s="317"/>
      <c r="B5" s="319"/>
      <c r="C5" s="321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18" s="29" customFormat="1" ht="13.5" thickBot="1" x14ac:dyDescent="0.25">
      <c r="A6" s="30">
        <v>1</v>
      </c>
      <c r="B6" s="31">
        <v>2</v>
      </c>
      <c r="C6" s="322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18" s="35" customFormat="1" x14ac:dyDescent="0.2">
      <c r="A7" s="250" t="s">
        <v>15</v>
      </c>
      <c r="B7" s="251" t="s">
        <v>92</v>
      </c>
      <c r="C7" s="252" t="s">
        <v>93</v>
      </c>
      <c r="D7" s="228">
        <f>D16</f>
        <v>104.04999999999998</v>
      </c>
      <c r="E7" s="228">
        <f t="shared" ref="E7" si="0">E12+E16</f>
        <v>93.480999999999995</v>
      </c>
      <c r="F7" s="228">
        <f>F11+F16</f>
        <v>60.902999999999999</v>
      </c>
      <c r="G7" s="228">
        <f>G12+G16</f>
        <v>4.6609999999999978</v>
      </c>
      <c r="H7" s="229"/>
      <c r="I7" s="228">
        <f>I16</f>
        <v>111.57399999999998</v>
      </c>
      <c r="J7" s="228">
        <f t="shared" ref="J7" si="1">J12+J16</f>
        <v>96.191999999999993</v>
      </c>
      <c r="K7" s="228">
        <f>K11+K16</f>
        <v>71.691999999999979</v>
      </c>
      <c r="L7" s="228">
        <f>L12+L16</f>
        <v>4.4879999999999729</v>
      </c>
      <c r="M7" s="229"/>
      <c r="N7" s="228">
        <f>N16</f>
        <v>107.812</v>
      </c>
      <c r="O7" s="228">
        <f t="shared" ref="O7" si="2">O12+O16</f>
        <v>94.835999999999999</v>
      </c>
      <c r="P7" s="228">
        <f>P11+P16</f>
        <v>66.296000000000006</v>
      </c>
      <c r="Q7" s="228">
        <f>Q12+Q16</f>
        <v>4.5750000000000073</v>
      </c>
      <c r="R7" s="229"/>
    </row>
    <row r="8" spans="1:18" s="35" customFormat="1" x14ac:dyDescent="0.2">
      <c r="A8" s="253" t="s">
        <v>2</v>
      </c>
      <c r="B8" s="254" t="s">
        <v>68</v>
      </c>
      <c r="C8" s="252" t="s">
        <v>93</v>
      </c>
      <c r="D8" s="41"/>
      <c r="E8" s="230"/>
      <c r="F8" s="230">
        <f>F11</f>
        <v>50.731999999999999</v>
      </c>
      <c r="G8" s="230">
        <f>G12</f>
        <v>4.2629999999999981</v>
      </c>
      <c r="H8" s="231"/>
      <c r="I8" s="41"/>
      <c r="J8" s="230"/>
      <c r="K8" s="230">
        <f>K11</f>
        <v>56.665999999999983</v>
      </c>
      <c r="L8" s="230">
        <f>L12</f>
        <v>4.131999999999973</v>
      </c>
      <c r="M8" s="231"/>
      <c r="N8" s="41"/>
      <c r="O8" s="230"/>
      <c r="P8" s="230">
        <f>P11</f>
        <v>53.697000000000003</v>
      </c>
      <c r="Q8" s="230">
        <f>Q12</f>
        <v>4.1980000000000075</v>
      </c>
      <c r="R8" s="231"/>
    </row>
    <row r="9" spans="1:18" x14ac:dyDescent="0.2">
      <c r="A9" s="255"/>
      <c r="B9" s="256" t="s">
        <v>69</v>
      </c>
      <c r="C9" s="257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</row>
    <row r="10" spans="1:18" x14ac:dyDescent="0.2">
      <c r="A10" s="255"/>
      <c r="B10" s="256" t="s">
        <v>70</v>
      </c>
      <c r="C10" s="257" t="s">
        <v>93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</row>
    <row r="11" spans="1:18" x14ac:dyDescent="0.2">
      <c r="A11" s="255"/>
      <c r="B11" s="256" t="s">
        <v>6</v>
      </c>
      <c r="C11" s="257" t="s">
        <v>93</v>
      </c>
      <c r="D11" s="36"/>
      <c r="E11" s="258"/>
      <c r="F11" s="39">
        <f>E16-E17-E23-E27-E30</f>
        <v>50.731999999999999</v>
      </c>
      <c r="G11" s="39"/>
      <c r="H11" s="40"/>
      <c r="I11" s="36"/>
      <c r="J11" s="258"/>
      <c r="K11" s="39">
        <f>J16-J17-J23-J27-J30</f>
        <v>56.665999999999983</v>
      </c>
      <c r="L11" s="39"/>
      <c r="M11" s="40"/>
      <c r="N11" s="36"/>
      <c r="O11" s="258"/>
      <c r="P11" s="39">
        <f>O16-O17-O23-O27-O30</f>
        <v>53.697000000000003</v>
      </c>
      <c r="Q11" s="39"/>
      <c r="R11" s="40"/>
    </row>
    <row r="12" spans="1:18" x14ac:dyDescent="0.2">
      <c r="A12" s="255"/>
      <c r="B12" s="256" t="s">
        <v>7</v>
      </c>
      <c r="C12" s="257" t="s">
        <v>93</v>
      </c>
      <c r="D12" s="36"/>
      <c r="E12" s="258"/>
      <c r="F12" s="258"/>
      <c r="G12" s="39">
        <f>F7-F17-F27-F30</f>
        <v>4.2629999999999981</v>
      </c>
      <c r="H12" s="40"/>
      <c r="I12" s="36"/>
      <c r="J12" s="258"/>
      <c r="K12" s="258"/>
      <c r="L12" s="39">
        <f>K7-K17-K27-K30</f>
        <v>4.131999999999973</v>
      </c>
      <c r="M12" s="40"/>
      <c r="N12" s="36"/>
      <c r="O12" s="258"/>
      <c r="P12" s="258"/>
      <c r="Q12" s="39">
        <f>P7-P17-P27-P30</f>
        <v>4.1980000000000075</v>
      </c>
      <c r="R12" s="40"/>
    </row>
    <row r="13" spans="1:18" x14ac:dyDescent="0.2">
      <c r="A13" s="255"/>
      <c r="B13" s="256" t="s">
        <v>8</v>
      </c>
      <c r="C13" s="257" t="s">
        <v>93</v>
      </c>
      <c r="D13" s="36"/>
      <c r="E13" s="258"/>
      <c r="F13" s="258"/>
      <c r="G13" s="258"/>
      <c r="H13" s="40"/>
      <c r="I13" s="36"/>
      <c r="J13" s="258"/>
      <c r="K13" s="258"/>
      <c r="L13" s="258"/>
      <c r="M13" s="40"/>
      <c r="N13" s="36"/>
      <c r="O13" s="258"/>
      <c r="P13" s="258"/>
      <c r="Q13" s="258"/>
      <c r="R13" s="40"/>
    </row>
    <row r="14" spans="1:18" ht="15" x14ac:dyDescent="0.2">
      <c r="A14" s="255" t="s">
        <v>3</v>
      </c>
      <c r="B14" s="243" t="s">
        <v>94</v>
      </c>
      <c r="C14" s="257" t="s">
        <v>93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</row>
    <row r="15" spans="1:18" ht="15" x14ac:dyDescent="0.2">
      <c r="A15" s="255" t="s">
        <v>4</v>
      </c>
      <c r="B15" s="243" t="s">
        <v>13</v>
      </c>
      <c r="C15" s="257" t="s">
        <v>93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</row>
    <row r="16" spans="1:18" ht="15" x14ac:dyDescent="0.2">
      <c r="A16" s="255" t="s">
        <v>5</v>
      </c>
      <c r="B16" s="243" t="s">
        <v>95</v>
      </c>
      <c r="C16" s="257" t="s">
        <v>93</v>
      </c>
      <c r="D16" s="41">
        <f>E16+F16+G16</f>
        <v>104.04999999999998</v>
      </c>
      <c r="E16" s="39">
        <v>93.480999999999995</v>
      </c>
      <c r="F16" s="39">
        <v>10.170999999999999</v>
      </c>
      <c r="G16" s="39">
        <v>0.39800000000000002</v>
      </c>
      <c r="H16" s="40"/>
      <c r="I16" s="41">
        <f>J16+K16+L16</f>
        <v>111.57399999999998</v>
      </c>
      <c r="J16" s="39">
        <v>96.191999999999993</v>
      </c>
      <c r="K16" s="39">
        <v>15.026</v>
      </c>
      <c r="L16" s="39">
        <v>0.35599999999999998</v>
      </c>
      <c r="M16" s="40"/>
      <c r="N16" s="41">
        <f>O16+P16+Q16</f>
        <v>107.812</v>
      </c>
      <c r="O16" s="39">
        <v>94.835999999999999</v>
      </c>
      <c r="P16" s="39">
        <v>12.599</v>
      </c>
      <c r="Q16" s="39">
        <v>0.377</v>
      </c>
      <c r="R16" s="40">
        <f>SUM(O16:Q16)</f>
        <v>107.812</v>
      </c>
    </row>
    <row r="17" spans="1:18" ht="15" x14ac:dyDescent="0.2">
      <c r="A17" s="255" t="s">
        <v>19</v>
      </c>
      <c r="B17" s="243" t="s">
        <v>96</v>
      </c>
      <c r="C17" s="257" t="s">
        <v>93</v>
      </c>
      <c r="D17" s="41">
        <f>E17+F17+G17</f>
        <v>1.9580000000000002</v>
      </c>
      <c r="E17" s="39">
        <v>1.7130000000000001</v>
      </c>
      <c r="F17" s="39">
        <v>0.24099999999999999</v>
      </c>
      <c r="G17" s="39">
        <v>4.0000000000000001E-3</v>
      </c>
      <c r="H17" s="40"/>
      <c r="I17" s="41">
        <f>J17+K17+L17</f>
        <v>2.294</v>
      </c>
      <c r="J17" s="39">
        <v>2.0539999999999998</v>
      </c>
      <c r="K17" s="39">
        <v>0.23599999999999999</v>
      </c>
      <c r="L17" s="39">
        <v>4.0000000000000001E-3</v>
      </c>
      <c r="M17" s="40"/>
      <c r="N17" s="41">
        <f>O17+P17+Q17</f>
        <v>2.1259999999999999</v>
      </c>
      <c r="O17" s="39">
        <v>1.8839999999999999</v>
      </c>
      <c r="P17" s="39">
        <v>0.23799999999999999</v>
      </c>
      <c r="Q17" s="39">
        <v>4.0000000000000001E-3</v>
      </c>
      <c r="R17" s="40"/>
    </row>
    <row r="18" spans="1:18" ht="15" x14ac:dyDescent="0.2">
      <c r="A18" s="255"/>
      <c r="B18" s="243" t="s">
        <v>97</v>
      </c>
      <c r="C18" s="257" t="s">
        <v>1</v>
      </c>
      <c r="D18" s="292">
        <f>D17/D16*100</f>
        <v>1.8817876021143685</v>
      </c>
      <c r="E18" s="292">
        <f>E17/E16*100</f>
        <v>1.8324579326280208</v>
      </c>
      <c r="F18" s="292">
        <f>F17/F7*100</f>
        <v>0.39571121291233602</v>
      </c>
      <c r="G18" s="292">
        <f>G17/G7*100</f>
        <v>8.5818493885432348E-2</v>
      </c>
      <c r="H18" s="231"/>
      <c r="I18" s="292">
        <f>I17/I16*100</f>
        <v>2.0560345600229448</v>
      </c>
      <c r="J18" s="292">
        <f>J17/J16*100</f>
        <v>2.1353127079174983</v>
      </c>
      <c r="K18" s="292">
        <f>K17/K7*100</f>
        <v>0.32918596217151153</v>
      </c>
      <c r="L18" s="292">
        <f>L17/L7*100</f>
        <v>8.912655971479555E-2</v>
      </c>
      <c r="M18" s="231"/>
      <c r="N18" s="292">
        <f>N17/N16*100</f>
        <v>1.9719511742663156</v>
      </c>
      <c r="O18" s="292">
        <f>O17/O16*100</f>
        <v>1.9865873718840945</v>
      </c>
      <c r="P18" s="292">
        <f>P17/P7*100</f>
        <v>0.35899601785929763</v>
      </c>
      <c r="Q18" s="292">
        <f>Q17/Q7*100</f>
        <v>8.7431693989070899E-2</v>
      </c>
      <c r="R18" s="231"/>
    </row>
    <row r="19" spans="1:18" s="4" customFormat="1" ht="15" x14ac:dyDescent="0.25">
      <c r="A19" s="247" t="s">
        <v>77</v>
      </c>
      <c r="B19" s="243" t="s">
        <v>78</v>
      </c>
      <c r="C19" s="257" t="s">
        <v>93</v>
      </c>
      <c r="D19" s="41"/>
      <c r="E19" s="39"/>
      <c r="F19" s="39"/>
      <c r="G19" s="39"/>
      <c r="H19" s="40"/>
      <c r="I19" s="41"/>
      <c r="J19" s="39"/>
      <c r="K19" s="39"/>
      <c r="L19" s="39"/>
      <c r="M19" s="40"/>
      <c r="N19" s="41"/>
      <c r="O19" s="39"/>
      <c r="P19" s="39"/>
      <c r="Q19" s="39"/>
      <c r="R19" s="40"/>
    </row>
    <row r="20" spans="1:18" s="4" customFormat="1" ht="30" x14ac:dyDescent="0.25">
      <c r="A20" s="247" t="s">
        <v>79</v>
      </c>
      <c r="B20" s="243" t="s">
        <v>80</v>
      </c>
      <c r="C20" s="257" t="s">
        <v>93</v>
      </c>
      <c r="D20" s="41"/>
      <c r="E20" s="39"/>
      <c r="F20" s="39"/>
      <c r="G20" s="39"/>
      <c r="H20" s="40"/>
      <c r="I20" s="41"/>
      <c r="J20" s="39"/>
      <c r="K20" s="39"/>
      <c r="L20" s="39"/>
      <c r="M20" s="40"/>
      <c r="N20" s="41"/>
      <c r="O20" s="39"/>
      <c r="P20" s="39"/>
      <c r="Q20" s="39"/>
      <c r="R20" s="40"/>
    </row>
    <row r="21" spans="1:18" s="4" customFormat="1" ht="15" x14ac:dyDescent="0.25">
      <c r="A21" s="247" t="s">
        <v>81</v>
      </c>
      <c r="B21" s="243" t="s">
        <v>82</v>
      </c>
      <c r="C21" s="257" t="s">
        <v>93</v>
      </c>
      <c r="D21" s="41">
        <f>E21+F21+G21</f>
        <v>1.9580000000000002</v>
      </c>
      <c r="E21" s="39">
        <f>E17</f>
        <v>1.7130000000000001</v>
      </c>
      <c r="F21" s="39">
        <f t="shared" ref="F21:G21" si="3">F17</f>
        <v>0.24099999999999999</v>
      </c>
      <c r="G21" s="39">
        <f t="shared" si="3"/>
        <v>4.0000000000000001E-3</v>
      </c>
      <c r="H21" s="40"/>
      <c r="I21" s="41">
        <f>J21+K21+L21</f>
        <v>2.294</v>
      </c>
      <c r="J21" s="39">
        <f>J17</f>
        <v>2.0539999999999998</v>
      </c>
      <c r="K21" s="39">
        <f t="shared" ref="K21:L21" si="4">K17</f>
        <v>0.23599999999999999</v>
      </c>
      <c r="L21" s="39">
        <f t="shared" si="4"/>
        <v>4.0000000000000001E-3</v>
      </c>
      <c r="M21" s="40"/>
      <c r="N21" s="41">
        <f>O21+P21+Q21</f>
        <v>2.1259999999999999</v>
      </c>
      <c r="O21" s="39">
        <f>O17</f>
        <v>1.8839999999999999</v>
      </c>
      <c r="P21" s="39">
        <f t="shared" ref="P21:Q21" si="5">P17</f>
        <v>0.23799999999999999</v>
      </c>
      <c r="Q21" s="39">
        <f t="shared" si="5"/>
        <v>4.0000000000000001E-3</v>
      </c>
      <c r="R21" s="40"/>
    </row>
    <row r="22" spans="1:18" s="4" customFormat="1" ht="30" x14ac:dyDescent="0.25">
      <c r="A22" s="247" t="s">
        <v>83</v>
      </c>
      <c r="B22" s="243" t="s">
        <v>281</v>
      </c>
      <c r="C22" s="257" t="s">
        <v>93</v>
      </c>
      <c r="D22" s="41">
        <f>E22+F22+G22</f>
        <v>1.9580000000000002</v>
      </c>
      <c r="E22" s="39">
        <f>E21</f>
        <v>1.7130000000000001</v>
      </c>
      <c r="F22" s="39">
        <f t="shared" ref="F22:G22" si="6">F21</f>
        <v>0.24099999999999999</v>
      </c>
      <c r="G22" s="39">
        <f t="shared" si="6"/>
        <v>4.0000000000000001E-3</v>
      </c>
      <c r="H22" s="40"/>
      <c r="I22" s="41">
        <f>J22+K22+L22</f>
        <v>2.294</v>
      </c>
      <c r="J22" s="39">
        <f>J21</f>
        <v>2.0539999999999998</v>
      </c>
      <c r="K22" s="39">
        <f t="shared" ref="K22:L22" si="7">K21</f>
        <v>0.23599999999999999</v>
      </c>
      <c r="L22" s="39">
        <f t="shared" si="7"/>
        <v>4.0000000000000001E-3</v>
      </c>
      <c r="M22" s="40"/>
      <c r="N22" s="41">
        <f>O22+P22+Q22</f>
        <v>2.1259999999999999</v>
      </c>
      <c r="O22" s="39">
        <f>O21</f>
        <v>1.8839999999999999</v>
      </c>
      <c r="P22" s="39">
        <f t="shared" ref="P22:Q22" si="8">P21</f>
        <v>0.23799999999999999</v>
      </c>
      <c r="Q22" s="39">
        <f t="shared" si="8"/>
        <v>4.0000000000000001E-3</v>
      </c>
      <c r="R22" s="40"/>
    </row>
    <row r="23" spans="1:18" ht="15" customHeight="1" x14ac:dyDescent="0.2">
      <c r="A23" s="255" t="s">
        <v>21</v>
      </c>
      <c r="B23" s="259" t="s">
        <v>98</v>
      </c>
      <c r="C23" s="257" t="s">
        <v>93</v>
      </c>
      <c r="D23" s="41">
        <f>E23+F23+G23</f>
        <v>9.9999999999999992E-2</v>
      </c>
      <c r="E23" s="39">
        <v>2.5999999999999999E-2</v>
      </c>
      <c r="F23" s="39"/>
      <c r="G23" s="39">
        <v>7.3999999999999996E-2</v>
      </c>
      <c r="H23" s="40"/>
      <c r="I23" s="41">
        <f>J23+K23+L23</f>
        <v>9.1999999999999998E-2</v>
      </c>
      <c r="J23" s="39">
        <v>2.1999999999999999E-2</v>
      </c>
      <c r="K23" s="39"/>
      <c r="L23" s="39">
        <v>7.0000000000000007E-2</v>
      </c>
      <c r="M23" s="40"/>
      <c r="N23" s="41">
        <f>O23+P23+Q23</f>
        <v>9.6000000000000002E-2</v>
      </c>
      <c r="O23" s="39">
        <v>2.4E-2</v>
      </c>
      <c r="P23" s="39"/>
      <c r="Q23" s="39">
        <v>7.1999999999999995E-2</v>
      </c>
      <c r="R23" s="40"/>
    </row>
    <row r="24" spans="1:18" ht="15" x14ac:dyDescent="0.2">
      <c r="A24" s="255" t="s">
        <v>22</v>
      </c>
      <c r="B24" s="243" t="s">
        <v>99</v>
      </c>
      <c r="C24" s="257" t="s">
        <v>93</v>
      </c>
      <c r="D24" s="41">
        <f t="shared" ref="D24:D30" si="9">E24+F24+G24</f>
        <v>101.992</v>
      </c>
      <c r="E24" s="230">
        <f>E27+E30</f>
        <v>41.010000000000005</v>
      </c>
      <c r="F24" s="230">
        <f t="shared" ref="F24:G24" si="10">F27+F30</f>
        <v>56.399000000000001</v>
      </c>
      <c r="G24" s="230">
        <f t="shared" si="10"/>
        <v>4.5829999999999993</v>
      </c>
      <c r="H24" s="231"/>
      <c r="I24" s="41">
        <f t="shared" ref="I24:I25" si="11">J24+K24+L24</f>
        <v>109.188</v>
      </c>
      <c r="J24" s="230">
        <f>J27+J30</f>
        <v>37.450000000000003</v>
      </c>
      <c r="K24" s="230">
        <f t="shared" ref="K24:L24" si="12">K27+K30</f>
        <v>67.323999999999998</v>
      </c>
      <c r="L24" s="230">
        <f t="shared" si="12"/>
        <v>4.4140000000000006</v>
      </c>
      <c r="M24" s="231"/>
      <c r="N24" s="41">
        <f t="shared" ref="N24:N25" si="13">O24+P24+Q24</f>
        <v>105.58999999999999</v>
      </c>
      <c r="O24" s="230">
        <f>O27+O30</f>
        <v>39.230999999999995</v>
      </c>
      <c r="P24" s="230">
        <f t="shared" ref="P24:Q24" si="14">P27+P30</f>
        <v>61.86</v>
      </c>
      <c r="Q24" s="230">
        <f t="shared" si="14"/>
        <v>4.4989999999999997</v>
      </c>
      <c r="R24" s="231"/>
    </row>
    <row r="25" spans="1:18" ht="15" x14ac:dyDescent="0.2">
      <c r="A25" s="255" t="s">
        <v>10</v>
      </c>
      <c r="B25" s="243" t="s">
        <v>86</v>
      </c>
      <c r="C25" s="257" t="s">
        <v>93</v>
      </c>
      <c r="D25" s="41">
        <f t="shared" si="9"/>
        <v>101.99200000000002</v>
      </c>
      <c r="E25" s="230">
        <f>П1.6!I43</f>
        <v>41.010000000000005</v>
      </c>
      <c r="F25" s="230">
        <f>П1.6!J43</f>
        <v>56.399000000000008</v>
      </c>
      <c r="G25" s="230">
        <f>П1.6!K43</f>
        <v>4.5829999999999993</v>
      </c>
      <c r="H25" s="230"/>
      <c r="I25" s="41">
        <f t="shared" si="11"/>
        <v>109.188</v>
      </c>
      <c r="J25" s="230">
        <f>П1.6!I87</f>
        <v>37.449999999999996</v>
      </c>
      <c r="K25" s="230">
        <f>П1.6!J87</f>
        <v>67.323999999999998</v>
      </c>
      <c r="L25" s="230">
        <f>П1.6!K87</f>
        <v>4.4140000000000006</v>
      </c>
      <c r="M25" s="230"/>
      <c r="N25" s="41">
        <f t="shared" si="13"/>
        <v>105.59</v>
      </c>
      <c r="O25" s="230">
        <f>П1.6!I130</f>
        <v>39.231000000000002</v>
      </c>
      <c r="P25" s="230">
        <f>П1.6!J130</f>
        <v>61.860000000000007</v>
      </c>
      <c r="Q25" s="230">
        <f>П1.6!K130</f>
        <v>4.4989999999999997</v>
      </c>
      <c r="R25" s="230"/>
    </row>
    <row r="26" spans="1:18" ht="15" x14ac:dyDescent="0.2">
      <c r="A26" s="255"/>
      <c r="B26" s="243" t="s">
        <v>87</v>
      </c>
      <c r="C26" s="257" t="s">
        <v>93</v>
      </c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</row>
    <row r="27" spans="1:18" ht="15.75" customHeight="1" x14ac:dyDescent="0.2">
      <c r="A27" s="255"/>
      <c r="B27" s="248" t="s">
        <v>100</v>
      </c>
      <c r="C27" s="257" t="s">
        <v>93</v>
      </c>
      <c r="D27" s="41">
        <f t="shared" si="9"/>
        <v>80.865000000000009</v>
      </c>
      <c r="E27" s="39">
        <v>40.944000000000003</v>
      </c>
      <c r="F27" s="39">
        <v>35.369</v>
      </c>
      <c r="G27" s="39">
        <v>4.5519999999999996</v>
      </c>
      <c r="H27" s="40"/>
      <c r="I27" s="41">
        <f t="shared" ref="I27" si="15">J27+K27+L27</f>
        <v>88.369</v>
      </c>
      <c r="J27" s="39">
        <v>37.392000000000003</v>
      </c>
      <c r="K27" s="39">
        <v>46.572000000000003</v>
      </c>
      <c r="L27" s="39">
        <v>4.4050000000000002</v>
      </c>
      <c r="M27" s="40"/>
      <c r="N27" s="41">
        <f t="shared" ref="N27" si="16">O27+P27+Q27</f>
        <v>84.617999999999995</v>
      </c>
      <c r="O27" s="39">
        <v>39.168999999999997</v>
      </c>
      <c r="P27" s="39">
        <v>40.97</v>
      </c>
      <c r="Q27" s="39">
        <v>4.4790000000000001</v>
      </c>
      <c r="R27" s="40"/>
    </row>
    <row r="28" spans="1:18" ht="30" x14ac:dyDescent="0.2">
      <c r="A28" s="255"/>
      <c r="B28" s="243" t="s">
        <v>101</v>
      </c>
      <c r="C28" s="257" t="s">
        <v>93</v>
      </c>
      <c r="D28" s="41"/>
      <c r="E28" s="39"/>
      <c r="F28" s="39"/>
      <c r="G28" s="39"/>
      <c r="H28" s="40"/>
      <c r="I28" s="41"/>
      <c r="J28" s="39"/>
      <c r="K28" s="39"/>
      <c r="L28" s="39"/>
      <c r="M28" s="40"/>
      <c r="N28" s="41"/>
      <c r="O28" s="39"/>
      <c r="P28" s="39"/>
      <c r="Q28" s="39"/>
      <c r="R28" s="40"/>
    </row>
    <row r="29" spans="1:18" ht="17.25" customHeight="1" x14ac:dyDescent="0.2">
      <c r="A29" s="255"/>
      <c r="B29" s="248" t="s">
        <v>102</v>
      </c>
      <c r="C29" s="257" t="s">
        <v>93</v>
      </c>
      <c r="D29" s="41"/>
      <c r="E29" s="39"/>
      <c r="F29" s="39"/>
      <c r="G29" s="39"/>
      <c r="H29" s="40"/>
      <c r="I29" s="41"/>
      <c r="J29" s="39"/>
      <c r="K29" s="39"/>
      <c r="L29" s="39"/>
      <c r="M29" s="40"/>
      <c r="N29" s="41"/>
      <c r="O29" s="39"/>
      <c r="P29" s="39"/>
      <c r="Q29" s="39"/>
      <c r="R29" s="40"/>
    </row>
    <row r="30" spans="1:18" ht="17.25" customHeight="1" x14ac:dyDescent="0.2">
      <c r="A30" s="255" t="s">
        <v>11</v>
      </c>
      <c r="B30" s="243" t="s">
        <v>90</v>
      </c>
      <c r="C30" s="257" t="s">
        <v>93</v>
      </c>
      <c r="D30" s="41">
        <f t="shared" si="9"/>
        <v>21.126999999999999</v>
      </c>
      <c r="E30" s="39">
        <v>6.6000000000000003E-2</v>
      </c>
      <c r="F30" s="39">
        <v>21.03</v>
      </c>
      <c r="G30" s="39">
        <v>3.1E-2</v>
      </c>
      <c r="H30" s="40"/>
      <c r="I30" s="41">
        <f t="shared" ref="I30" si="17">J30+K30+L30</f>
        <v>20.818999999999999</v>
      </c>
      <c r="J30" s="39">
        <v>5.8000000000000003E-2</v>
      </c>
      <c r="K30" s="39">
        <v>20.751999999999999</v>
      </c>
      <c r="L30" s="39">
        <v>8.9999999999999993E-3</v>
      </c>
      <c r="M30" s="40"/>
      <c r="N30" s="41">
        <f t="shared" ref="N30" si="18">O30+P30+Q30</f>
        <v>20.972000000000001</v>
      </c>
      <c r="O30" s="39">
        <v>6.2E-2</v>
      </c>
      <c r="P30" s="39">
        <v>20.89</v>
      </c>
      <c r="Q30" s="39">
        <v>0.02</v>
      </c>
      <c r="R30" s="40"/>
    </row>
    <row r="31" spans="1:18" ht="15" x14ac:dyDescent="0.2">
      <c r="A31" s="255" t="s">
        <v>61</v>
      </c>
      <c r="B31" s="243" t="s">
        <v>91</v>
      </c>
      <c r="C31" s="257" t="s">
        <v>93</v>
      </c>
      <c r="D31" s="41"/>
      <c r="E31" s="39"/>
      <c r="F31" s="39"/>
      <c r="G31" s="39"/>
      <c r="H31" s="40"/>
      <c r="I31" s="41"/>
      <c r="J31" s="39"/>
      <c r="K31" s="39"/>
      <c r="L31" s="39"/>
      <c r="M31" s="40"/>
      <c r="N31" s="41"/>
      <c r="O31" s="39"/>
      <c r="P31" s="39"/>
      <c r="Q31" s="39"/>
      <c r="R31" s="40"/>
    </row>
    <row r="32" spans="1:18" ht="36" customHeight="1" x14ac:dyDescent="0.2">
      <c r="A32" s="42"/>
      <c r="B32" s="42"/>
      <c r="C32" s="42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W132"/>
  <sheetViews>
    <sheetView view="pageBreakPreview" topLeftCell="A95" zoomScaleNormal="75" zoomScaleSheetLayoutView="100" workbookViewId="0">
      <selection activeCell="B122" sqref="B122"/>
    </sheetView>
  </sheetViews>
  <sheetFormatPr defaultColWidth="9.140625" defaultRowHeight="12.75" x14ac:dyDescent="0.2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6.28515625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 x14ac:dyDescent="0.2">
      <c r="K1" s="23"/>
      <c r="T1" s="44" t="s">
        <v>103</v>
      </c>
      <c r="W1" s="48"/>
    </row>
    <row r="3" spans="1:23" s="49" customFormat="1" ht="15.75" x14ac:dyDescent="0.25">
      <c r="A3" s="328" t="s">
        <v>104</v>
      </c>
      <c r="B3" s="328"/>
      <c r="C3" s="328"/>
      <c r="D3" s="328"/>
      <c r="E3" s="328"/>
      <c r="F3" s="328"/>
      <c r="G3" s="328"/>
      <c r="H3" s="328"/>
      <c r="I3" s="329" t="str">
        <f>П1.5!B1</f>
        <v>ОАО "КузбассЭлектро"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</row>
    <row r="5" spans="1:23" s="25" customFormat="1" ht="25.5" customHeight="1" x14ac:dyDescent="0.2">
      <c r="A5" s="326" t="s">
        <v>105</v>
      </c>
      <c r="B5" s="326" t="s">
        <v>14</v>
      </c>
      <c r="C5" s="327" t="s">
        <v>106</v>
      </c>
      <c r="D5" s="327"/>
      <c r="E5" s="327"/>
      <c r="F5" s="327"/>
      <c r="G5" s="327"/>
      <c r="H5" s="330" t="s">
        <v>107</v>
      </c>
      <c r="I5" s="330"/>
      <c r="J5" s="330"/>
      <c r="K5" s="330"/>
      <c r="L5" s="330"/>
      <c r="M5" s="331" t="s">
        <v>108</v>
      </c>
      <c r="N5" s="332" t="s">
        <v>109</v>
      </c>
      <c r="O5" s="333"/>
      <c r="P5" s="333"/>
      <c r="Q5" s="333"/>
      <c r="R5" s="334"/>
      <c r="S5" s="335" t="s">
        <v>110</v>
      </c>
      <c r="T5" s="335"/>
      <c r="U5" s="335"/>
      <c r="V5" s="335"/>
      <c r="W5" s="335"/>
    </row>
    <row r="6" spans="1:23" s="25" customFormat="1" ht="18" customHeight="1" x14ac:dyDescent="0.2">
      <c r="A6" s="326"/>
      <c r="B6" s="326"/>
      <c r="C6" s="50" t="s">
        <v>111</v>
      </c>
      <c r="D6" s="50" t="s">
        <v>6</v>
      </c>
      <c r="E6" s="50" t="s">
        <v>7</v>
      </c>
      <c r="F6" s="50" t="s">
        <v>112</v>
      </c>
      <c r="G6" s="50" t="s">
        <v>9</v>
      </c>
      <c r="H6" s="50" t="s">
        <v>111</v>
      </c>
      <c r="I6" s="50" t="s">
        <v>6</v>
      </c>
      <c r="J6" s="50" t="s">
        <v>7</v>
      </c>
      <c r="K6" s="50" t="s">
        <v>112</v>
      </c>
      <c r="L6" s="50" t="s">
        <v>9</v>
      </c>
      <c r="M6" s="331"/>
      <c r="N6" s="27" t="s">
        <v>111</v>
      </c>
      <c r="O6" s="51" t="s">
        <v>6</v>
      </c>
      <c r="P6" s="51" t="s">
        <v>7</v>
      </c>
      <c r="Q6" s="51" t="s">
        <v>112</v>
      </c>
      <c r="R6" s="51" t="s">
        <v>9</v>
      </c>
      <c r="S6" s="52" t="s">
        <v>111</v>
      </c>
      <c r="T6" s="52" t="s">
        <v>6</v>
      </c>
      <c r="U6" s="52" t="s">
        <v>7</v>
      </c>
      <c r="V6" s="52" t="s">
        <v>112</v>
      </c>
      <c r="W6" s="52" t="s">
        <v>9</v>
      </c>
    </row>
    <row r="7" spans="1:23" s="55" customFormat="1" ht="13.5" customHeight="1" x14ac:dyDescent="0.2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 x14ac:dyDescent="0.2">
      <c r="A8" s="323" t="str">
        <f>П1.5!D4</f>
        <v>1 полугодие 2017г.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</row>
    <row r="9" spans="1:23" s="25" customFormat="1" x14ac:dyDescent="0.2">
      <c r="A9" s="260">
        <v>1</v>
      </c>
      <c r="B9" s="261" t="s">
        <v>16</v>
      </c>
      <c r="C9" s="61">
        <f>D9+F9+E9</f>
        <v>797.87400000000002</v>
      </c>
      <c r="D9" s="61">
        <f>D11+D12</f>
        <v>56.755000000000003</v>
      </c>
      <c r="E9" s="61">
        <f>SUM(E11:E13)</f>
        <v>0.12</v>
      </c>
      <c r="F9" s="61">
        <f>F12+F13+F16</f>
        <v>740.99900000000002</v>
      </c>
      <c r="G9" s="61"/>
      <c r="H9" s="298">
        <f>SUM(I9:K9)</f>
        <v>0.32</v>
      </c>
      <c r="I9" s="298">
        <f>I11+I12</f>
        <v>2.3E-2</v>
      </c>
      <c r="J9" s="298">
        <f>SUM(J11:J14)</f>
        <v>0</v>
      </c>
      <c r="K9" s="298">
        <f>K12+K13+K16</f>
        <v>0.29699999999999999</v>
      </c>
      <c r="L9" s="298"/>
      <c r="M9" s="232">
        <f>C9/H9</f>
        <v>2493.3562499999998</v>
      </c>
      <c r="N9" s="62"/>
      <c r="O9" s="233"/>
      <c r="P9" s="233"/>
      <c r="Q9" s="233"/>
      <c r="R9" s="233"/>
      <c r="S9" s="233"/>
      <c r="T9" s="233"/>
      <c r="U9" s="233"/>
      <c r="V9" s="233"/>
      <c r="W9" s="233"/>
    </row>
    <row r="10" spans="1:23" x14ac:dyDescent="0.2">
      <c r="A10" s="262" t="s">
        <v>59</v>
      </c>
      <c r="B10" s="263" t="s">
        <v>17</v>
      </c>
      <c r="C10" s="61"/>
      <c r="D10" s="56"/>
      <c r="E10" s="56"/>
      <c r="F10" s="56"/>
      <c r="G10" s="56"/>
      <c r="H10" s="296"/>
      <c r="I10" s="65"/>
      <c r="J10" s="65"/>
      <c r="K10" s="65"/>
      <c r="L10" s="65"/>
      <c r="M10" s="232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 x14ac:dyDescent="0.2">
      <c r="A11" s="262" t="s">
        <v>113</v>
      </c>
      <c r="B11" s="263" t="s">
        <v>114</v>
      </c>
      <c r="C11" s="61">
        <f>D11+F11</f>
        <v>16.829000000000001</v>
      </c>
      <c r="D11" s="56">
        <v>16.829000000000001</v>
      </c>
      <c r="E11" s="56"/>
      <c r="F11" s="56"/>
      <c r="G11" s="56"/>
      <c r="H11" s="298">
        <f>I11+K11</f>
        <v>7.0000000000000001E-3</v>
      </c>
      <c r="I11" s="299">
        <v>7.0000000000000001E-3</v>
      </c>
      <c r="J11" s="65"/>
      <c r="K11" s="65"/>
      <c r="L11" s="65"/>
      <c r="M11" s="232">
        <f t="shared" ref="M11:M43" si="1">C11/H11</f>
        <v>2404.1428571428573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 x14ac:dyDescent="0.2">
      <c r="A12" s="262" t="s">
        <v>115</v>
      </c>
      <c r="B12" s="263" t="s">
        <v>116</v>
      </c>
      <c r="C12" s="61">
        <f>D12+F12</f>
        <v>763.62700000000007</v>
      </c>
      <c r="D12" s="56">
        <v>39.926000000000002</v>
      </c>
      <c r="E12" s="56"/>
      <c r="F12" s="56">
        <v>723.70100000000002</v>
      </c>
      <c r="G12" s="56"/>
      <c r="H12" s="298">
        <f>I12+K12</f>
        <v>0.30599999999999999</v>
      </c>
      <c r="I12" s="299">
        <v>1.6E-2</v>
      </c>
      <c r="J12" s="299"/>
      <c r="K12" s="299">
        <v>0.28999999999999998</v>
      </c>
      <c r="L12" s="65"/>
      <c r="M12" s="232">
        <f t="shared" si="1"/>
        <v>2495.5130718954251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 x14ac:dyDescent="0.2">
      <c r="A13" s="262" t="s">
        <v>117</v>
      </c>
      <c r="B13" s="263" t="s">
        <v>118</v>
      </c>
      <c r="C13" s="61">
        <f>SUM(D13:F13)</f>
        <v>2.032</v>
      </c>
      <c r="D13" s="56"/>
      <c r="E13" s="56">
        <v>0.12</v>
      </c>
      <c r="F13" s="56">
        <v>1.9119999999999999</v>
      </c>
      <c r="G13" s="56"/>
      <c r="H13" s="298">
        <f>SUM(I13:K13)</f>
        <v>1E-3</v>
      </c>
      <c r="I13" s="299"/>
      <c r="J13" s="299">
        <v>0</v>
      </c>
      <c r="K13" s="299">
        <v>1E-3</v>
      </c>
      <c r="L13" s="65"/>
      <c r="M13" s="232">
        <f t="shared" si="1"/>
        <v>2032</v>
      </c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 x14ac:dyDescent="0.2">
      <c r="A14" s="262" t="s">
        <v>60</v>
      </c>
      <c r="B14" s="263" t="s">
        <v>18</v>
      </c>
      <c r="C14" s="61"/>
      <c r="D14" s="56"/>
      <c r="E14" s="56"/>
      <c r="F14" s="56"/>
      <c r="G14" s="56"/>
      <c r="H14" s="296"/>
      <c r="I14" s="65"/>
      <c r="J14" s="65"/>
      <c r="K14" s="65"/>
      <c r="L14" s="65"/>
      <c r="M14" s="232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 x14ac:dyDescent="0.2">
      <c r="A15" s="262" t="s">
        <v>119</v>
      </c>
      <c r="B15" s="263" t="s">
        <v>114</v>
      </c>
      <c r="C15" s="61"/>
      <c r="D15" s="56"/>
      <c r="E15" s="56"/>
      <c r="F15" s="56"/>
      <c r="G15" s="56"/>
      <c r="H15" s="296"/>
      <c r="I15" s="65"/>
      <c r="J15" s="65"/>
      <c r="K15" s="65"/>
      <c r="L15" s="65"/>
      <c r="M15" s="232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 x14ac:dyDescent="0.2">
      <c r="A16" s="262" t="s">
        <v>120</v>
      </c>
      <c r="B16" s="263" t="s">
        <v>121</v>
      </c>
      <c r="C16" s="61">
        <f>D16+F16</f>
        <v>15.385999999999999</v>
      </c>
      <c r="D16" s="56"/>
      <c r="E16" s="56"/>
      <c r="F16" s="56">
        <v>15.385999999999999</v>
      </c>
      <c r="G16" s="56"/>
      <c r="H16" s="298">
        <f>I16+K16</f>
        <v>6.0000000000000001E-3</v>
      </c>
      <c r="I16" s="299"/>
      <c r="J16" s="299"/>
      <c r="K16" s="299">
        <v>6.0000000000000001E-3</v>
      </c>
      <c r="L16" s="299"/>
      <c r="M16" s="232">
        <f t="shared" si="1"/>
        <v>2564.333333333333</v>
      </c>
      <c r="N16" s="62"/>
      <c r="O16" s="233"/>
      <c r="P16" s="233"/>
      <c r="Q16" s="233"/>
      <c r="R16" s="233"/>
      <c r="S16" s="233"/>
      <c r="T16" s="233"/>
      <c r="U16" s="233"/>
      <c r="V16" s="233"/>
      <c r="W16" s="233"/>
    </row>
    <row r="17" spans="1:23" s="25" customFormat="1" x14ac:dyDescent="0.2">
      <c r="A17" s="260" t="s">
        <v>19</v>
      </c>
      <c r="B17" s="264" t="s">
        <v>20</v>
      </c>
      <c r="C17" s="298">
        <f>C22+C27</f>
        <v>290779.16200000001</v>
      </c>
      <c r="D17" s="298">
        <f>D22+D27</f>
        <v>148779.60200000001</v>
      </c>
      <c r="E17" s="298">
        <f t="shared" ref="E17:F17" si="2">E22+E27</f>
        <v>125836.53099999999</v>
      </c>
      <c r="F17" s="298">
        <f t="shared" si="2"/>
        <v>16163.029000000002</v>
      </c>
      <c r="G17" s="298"/>
      <c r="H17" s="298">
        <f t="shared" ref="H17" si="3">I17+J17+K17</f>
        <v>80.545000000000002</v>
      </c>
      <c r="I17" s="298">
        <f t="shared" ref="I17:K17" si="4">I22+I27</f>
        <v>40.920999999999999</v>
      </c>
      <c r="J17" s="298">
        <f t="shared" si="4"/>
        <v>35.369000000000007</v>
      </c>
      <c r="K17" s="298">
        <f t="shared" si="4"/>
        <v>4.2549999999999999</v>
      </c>
      <c r="L17" s="298"/>
      <c r="M17" s="301">
        <f t="shared" si="1"/>
        <v>3610.145409398473</v>
      </c>
      <c r="N17" s="62"/>
      <c r="O17" s="233"/>
      <c r="P17" s="233"/>
      <c r="Q17" s="233"/>
      <c r="R17" s="233"/>
      <c r="S17" s="233"/>
      <c r="T17" s="233"/>
      <c r="U17" s="233"/>
      <c r="V17" s="233"/>
      <c r="W17" s="233"/>
    </row>
    <row r="18" spans="1:23" s="25" customFormat="1" x14ac:dyDescent="0.2">
      <c r="A18" s="262" t="s">
        <v>77</v>
      </c>
      <c r="B18" s="60" t="s">
        <v>122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301"/>
      <c r="N18" s="62"/>
      <c r="O18" s="233"/>
      <c r="P18" s="233"/>
      <c r="Q18" s="233"/>
      <c r="R18" s="233"/>
      <c r="S18" s="233"/>
      <c r="T18" s="233"/>
      <c r="U18" s="233"/>
      <c r="V18" s="233"/>
      <c r="W18" s="233"/>
    </row>
    <row r="19" spans="1:23" x14ac:dyDescent="0.2">
      <c r="A19" s="265"/>
      <c r="B19" s="60" t="s">
        <v>123</v>
      </c>
      <c r="C19" s="298"/>
      <c r="D19" s="299"/>
      <c r="E19" s="299"/>
      <c r="F19" s="299"/>
      <c r="G19" s="299"/>
      <c r="H19" s="298"/>
      <c r="I19" s="299"/>
      <c r="J19" s="299"/>
      <c r="K19" s="299"/>
      <c r="L19" s="299"/>
      <c r="M19" s="301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 x14ac:dyDescent="0.2">
      <c r="A20" s="265"/>
      <c r="B20" s="60" t="s">
        <v>124</v>
      </c>
      <c r="C20" s="298"/>
      <c r="D20" s="299"/>
      <c r="E20" s="299"/>
      <c r="F20" s="299"/>
      <c r="G20" s="299"/>
      <c r="H20" s="298"/>
      <c r="I20" s="299"/>
      <c r="J20" s="299"/>
      <c r="K20" s="299"/>
      <c r="L20" s="299"/>
      <c r="M20" s="301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 x14ac:dyDescent="0.2">
      <c r="A21" s="262"/>
      <c r="B21" s="60" t="s">
        <v>125</v>
      </c>
      <c r="C21" s="298"/>
      <c r="D21" s="299"/>
      <c r="E21" s="299"/>
      <c r="F21" s="299"/>
      <c r="G21" s="299"/>
      <c r="H21" s="298"/>
      <c r="I21" s="299"/>
      <c r="J21" s="299"/>
      <c r="K21" s="299"/>
      <c r="L21" s="299"/>
      <c r="M21" s="301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 x14ac:dyDescent="0.2">
      <c r="A22" s="262" t="s">
        <v>81</v>
      </c>
      <c r="B22" s="266" t="s">
        <v>126</v>
      </c>
      <c r="C22" s="298">
        <f t="shared" ref="C22:C26" si="5">D22+E22+F22</f>
        <v>41615.440000000002</v>
      </c>
      <c r="D22" s="298">
        <f>SUM(D23:D26)</f>
        <v>31840.684000000001</v>
      </c>
      <c r="E22" s="298">
        <f t="shared" ref="E22:F22" si="6">SUM(E23:E26)</f>
        <v>7920.5380000000005</v>
      </c>
      <c r="F22" s="298">
        <f t="shared" si="6"/>
        <v>1854.2180000000001</v>
      </c>
      <c r="G22" s="298"/>
      <c r="H22" s="298">
        <f t="shared" ref="H22:H42" si="7">I22+J22+K22</f>
        <v>12.189000000000002</v>
      </c>
      <c r="I22" s="298">
        <f>SUM(I23:I26)</f>
        <v>9.402000000000001</v>
      </c>
      <c r="J22" s="298">
        <f t="shared" ref="J22" si="8">SUM(J23:J26)</f>
        <v>2.4050000000000002</v>
      </c>
      <c r="K22" s="298">
        <f t="shared" ref="K22" si="9">SUM(K23:K26)</f>
        <v>0.38200000000000001</v>
      </c>
      <c r="L22" s="298"/>
      <c r="M22" s="301">
        <f t="shared" si="1"/>
        <v>3414.1799983591759</v>
      </c>
      <c r="N22" s="62"/>
      <c r="O22" s="233"/>
      <c r="P22" s="233"/>
      <c r="Q22" s="233"/>
      <c r="R22" s="233"/>
      <c r="S22" s="233"/>
      <c r="T22" s="233"/>
      <c r="U22" s="233"/>
      <c r="V22" s="233"/>
      <c r="W22" s="233"/>
    </row>
    <row r="23" spans="1:23" s="47" customFormat="1" x14ac:dyDescent="0.2">
      <c r="A23" s="262"/>
      <c r="B23" s="267" t="s">
        <v>282</v>
      </c>
      <c r="C23" s="298">
        <f t="shared" si="5"/>
        <v>25650</v>
      </c>
      <c r="D23" s="300">
        <v>22469.228999999999</v>
      </c>
      <c r="E23" s="300">
        <v>1326.5530000000001</v>
      </c>
      <c r="F23" s="300">
        <v>1854.2180000000001</v>
      </c>
      <c r="G23" s="299"/>
      <c r="H23" s="298">
        <f t="shared" si="7"/>
        <v>6.6619999999999999</v>
      </c>
      <c r="I23" s="300">
        <v>5.9649999999999999</v>
      </c>
      <c r="J23" s="300">
        <v>0.315</v>
      </c>
      <c r="K23" s="300">
        <v>0.38200000000000001</v>
      </c>
      <c r="L23" s="299"/>
      <c r="M23" s="301">
        <f t="shared" si="1"/>
        <v>3850.195136595617</v>
      </c>
      <c r="N23" s="62"/>
      <c r="O23" s="66"/>
      <c r="P23" s="66"/>
      <c r="Q23" s="66"/>
      <c r="R23" s="66"/>
      <c r="S23" s="63"/>
      <c r="T23" s="59"/>
      <c r="U23" s="59"/>
      <c r="V23" s="59"/>
      <c r="W23" s="59"/>
    </row>
    <row r="24" spans="1:23" s="47" customFormat="1" x14ac:dyDescent="0.2">
      <c r="A24" s="262"/>
      <c r="B24" s="267" t="s">
        <v>287</v>
      </c>
      <c r="C24" s="298">
        <f t="shared" si="5"/>
        <v>5740.54</v>
      </c>
      <c r="D24" s="300">
        <v>5740.54</v>
      </c>
      <c r="E24" s="300"/>
      <c r="F24" s="300"/>
      <c r="G24" s="299"/>
      <c r="H24" s="298">
        <f t="shared" si="7"/>
        <v>2.105</v>
      </c>
      <c r="I24" s="300">
        <v>2.105</v>
      </c>
      <c r="J24" s="300"/>
      <c r="K24" s="300"/>
      <c r="L24" s="299"/>
      <c r="M24" s="301">
        <f t="shared" si="1"/>
        <v>2727.0973871733968</v>
      </c>
      <c r="N24" s="62"/>
      <c r="O24" s="66"/>
      <c r="P24" s="66"/>
      <c r="Q24" s="66"/>
      <c r="R24" s="66"/>
      <c r="S24" s="63"/>
      <c r="T24" s="63"/>
      <c r="U24" s="59"/>
      <c r="V24" s="59"/>
      <c r="W24" s="59"/>
    </row>
    <row r="25" spans="1:23" s="47" customFormat="1" x14ac:dyDescent="0.2">
      <c r="A25" s="262"/>
      <c r="B25" s="267" t="s">
        <v>288</v>
      </c>
      <c r="C25" s="298">
        <f t="shared" si="5"/>
        <v>6604.5470000000005</v>
      </c>
      <c r="D25" s="300">
        <v>3630.915</v>
      </c>
      <c r="E25" s="300">
        <v>2973.6320000000001</v>
      </c>
      <c r="F25" s="300"/>
      <c r="G25" s="299"/>
      <c r="H25" s="298">
        <f>I25+J25+K25</f>
        <v>2.4220000000000002</v>
      </c>
      <c r="I25" s="300">
        <v>1.3320000000000001</v>
      </c>
      <c r="J25" s="300">
        <v>1.0900000000000001</v>
      </c>
      <c r="K25" s="300"/>
      <c r="L25" s="299"/>
      <c r="M25" s="301">
        <f t="shared" si="1"/>
        <v>2726.8980181668044</v>
      </c>
      <c r="N25" s="62"/>
      <c r="O25" s="66"/>
      <c r="P25" s="66"/>
      <c r="Q25" s="66"/>
      <c r="R25" s="66"/>
      <c r="S25" s="63"/>
      <c r="T25" s="59"/>
      <c r="U25" s="59"/>
      <c r="V25" s="59"/>
      <c r="W25" s="59"/>
    </row>
    <row r="26" spans="1:23" s="47" customFormat="1" x14ac:dyDescent="0.2">
      <c r="A26" s="262"/>
      <c r="B26" s="60" t="s">
        <v>289</v>
      </c>
      <c r="C26" s="61">
        <f t="shared" si="5"/>
        <v>3620.3530000000001</v>
      </c>
      <c r="D26" s="56"/>
      <c r="E26" s="56">
        <v>3620.3530000000001</v>
      </c>
      <c r="F26" s="56"/>
      <c r="G26" s="56"/>
      <c r="H26" s="298">
        <f t="shared" si="7"/>
        <v>1</v>
      </c>
      <c r="I26" s="299"/>
      <c r="J26" s="299">
        <v>1</v>
      </c>
      <c r="K26" s="65"/>
      <c r="L26" s="65"/>
      <c r="M26" s="232">
        <f t="shared" si="1"/>
        <v>3620.3530000000001</v>
      </c>
      <c r="N26" s="62"/>
      <c r="O26" s="66"/>
      <c r="P26" s="66"/>
      <c r="Q26" s="66"/>
      <c r="R26" s="66"/>
      <c r="S26" s="63"/>
      <c r="T26" s="59"/>
      <c r="U26" s="59"/>
      <c r="V26" s="59"/>
      <c r="W26" s="59"/>
    </row>
    <row r="27" spans="1:23" s="25" customFormat="1" x14ac:dyDescent="0.2">
      <c r="A27" s="262" t="s">
        <v>127</v>
      </c>
      <c r="B27" s="266" t="s">
        <v>128</v>
      </c>
      <c r="C27" s="61">
        <f>D27+E27+F27</f>
        <v>249163.72200000001</v>
      </c>
      <c r="D27" s="61">
        <f>SUM(D28:D35)</f>
        <v>116938.91800000002</v>
      </c>
      <c r="E27" s="61">
        <f t="shared" ref="E27:F27" si="10">SUM(E28:E35)</f>
        <v>117915.99299999999</v>
      </c>
      <c r="F27" s="61">
        <f t="shared" si="10"/>
        <v>14308.811000000002</v>
      </c>
      <c r="G27" s="61"/>
      <c r="H27" s="298">
        <f>I27+J27+K27</f>
        <v>68.356000000000009</v>
      </c>
      <c r="I27" s="61">
        <f>SUM(I28:I35)</f>
        <v>31.518999999999998</v>
      </c>
      <c r="J27" s="61">
        <f t="shared" ref="J27" si="11">SUM(J28:J35)</f>
        <v>32.964000000000006</v>
      </c>
      <c r="K27" s="61">
        <f t="shared" ref="K27" si="12">SUM(K28:K35)</f>
        <v>3.8730000000000002</v>
      </c>
      <c r="L27" s="296"/>
      <c r="M27" s="232">
        <f t="shared" si="1"/>
        <v>3645.089267950143</v>
      </c>
      <c r="N27" s="62"/>
      <c r="O27" s="233"/>
      <c r="P27" s="233"/>
      <c r="Q27" s="233"/>
      <c r="R27" s="233"/>
      <c r="S27" s="233"/>
      <c r="T27" s="233"/>
      <c r="U27" s="233"/>
      <c r="V27" s="233"/>
      <c r="W27" s="233"/>
    </row>
    <row r="28" spans="1:23" s="47" customFormat="1" x14ac:dyDescent="0.2">
      <c r="A28" s="262"/>
      <c r="B28" s="267" t="s">
        <v>283</v>
      </c>
      <c r="C28" s="61">
        <f>D28+F28+E28</f>
        <v>46696.251000000004</v>
      </c>
      <c r="D28" s="56">
        <v>30894.073</v>
      </c>
      <c r="E28" s="56">
        <v>3428.8620000000001</v>
      </c>
      <c r="F28" s="56">
        <v>12373.316000000001</v>
      </c>
      <c r="G28" s="56"/>
      <c r="H28" s="298">
        <f t="shared" si="7"/>
        <v>12.291</v>
      </c>
      <c r="I28" s="300">
        <v>8.0229999999999997</v>
      </c>
      <c r="J28" s="300">
        <v>0.93600000000000005</v>
      </c>
      <c r="K28" s="300">
        <v>3.3319999999999999</v>
      </c>
      <c r="L28" s="65"/>
      <c r="M28" s="232">
        <f t="shared" si="1"/>
        <v>3799.2230900659019</v>
      </c>
      <c r="N28" s="62"/>
      <c r="O28" s="66"/>
      <c r="P28" s="66"/>
      <c r="Q28" s="66"/>
      <c r="R28" s="66"/>
      <c r="S28" s="63"/>
      <c r="T28" s="59"/>
      <c r="U28" s="59"/>
      <c r="V28" s="59"/>
      <c r="W28" s="59"/>
    </row>
    <row r="29" spans="1:23" s="47" customFormat="1" ht="14.25" customHeight="1" x14ac:dyDescent="0.2">
      <c r="A29" s="262"/>
      <c r="B29" s="267" t="s">
        <v>284</v>
      </c>
      <c r="C29" s="61">
        <f>D29+F29+E29</f>
        <v>187848.93099999998</v>
      </c>
      <c r="D29" s="56">
        <v>71723.334000000003</v>
      </c>
      <c r="E29" s="56">
        <v>114211.942</v>
      </c>
      <c r="F29" s="56">
        <v>1913.655</v>
      </c>
      <c r="G29" s="56"/>
      <c r="H29" s="298">
        <f t="shared" si="7"/>
        <v>52.503</v>
      </c>
      <c r="I29" s="299">
        <v>20.045999999999999</v>
      </c>
      <c r="J29" s="299">
        <v>31.922000000000001</v>
      </c>
      <c r="K29" s="299">
        <v>0.53500000000000003</v>
      </c>
      <c r="L29" s="65"/>
      <c r="M29" s="232">
        <f t="shared" si="1"/>
        <v>3577.8704264518215</v>
      </c>
      <c r="N29" s="62"/>
      <c r="O29" s="66"/>
      <c r="P29" s="66"/>
      <c r="Q29" s="66"/>
      <c r="R29" s="66"/>
      <c r="S29" s="63"/>
      <c r="T29" s="63"/>
      <c r="U29" s="63"/>
      <c r="V29" s="63"/>
      <c r="W29" s="59"/>
    </row>
    <row r="30" spans="1:23" s="47" customFormat="1" ht="14.25" customHeight="1" x14ac:dyDescent="0.2">
      <c r="A30" s="262"/>
      <c r="B30" s="267" t="s">
        <v>285</v>
      </c>
      <c r="C30" s="61">
        <f t="shared" ref="C30:C33" si="13">D30+F30+E30</f>
        <v>3838.636</v>
      </c>
      <c r="D30" s="56">
        <v>3838.636</v>
      </c>
      <c r="E30" s="56"/>
      <c r="F30" s="56"/>
      <c r="G30" s="56"/>
      <c r="H30" s="298">
        <f t="shared" si="7"/>
        <v>1</v>
      </c>
      <c r="I30" s="299">
        <v>1</v>
      </c>
      <c r="J30" s="65"/>
      <c r="K30" s="65"/>
      <c r="L30" s="65"/>
      <c r="M30" s="232">
        <f t="shared" si="1"/>
        <v>3838.636</v>
      </c>
      <c r="N30" s="62"/>
      <c r="O30" s="66"/>
      <c r="P30" s="66"/>
      <c r="Q30" s="66"/>
      <c r="R30" s="66"/>
      <c r="S30" s="63"/>
      <c r="T30" s="63"/>
      <c r="U30" s="63"/>
      <c r="V30" s="63"/>
      <c r="W30" s="59"/>
    </row>
    <row r="31" spans="1:23" s="47" customFormat="1" ht="14.25" customHeight="1" x14ac:dyDescent="0.2">
      <c r="A31" s="262"/>
      <c r="B31" s="267" t="s">
        <v>286</v>
      </c>
      <c r="C31" s="61">
        <f t="shared" si="13"/>
        <v>7491.8609999999999</v>
      </c>
      <c r="D31" s="56">
        <v>7491.8609999999999</v>
      </c>
      <c r="E31" s="56"/>
      <c r="F31" s="56"/>
      <c r="G31" s="56"/>
      <c r="H31" s="298">
        <f t="shared" si="7"/>
        <v>1.7250000000000001</v>
      </c>
      <c r="I31" s="299">
        <v>1.7250000000000001</v>
      </c>
      <c r="J31" s="65"/>
      <c r="K31" s="65"/>
      <c r="L31" s="65"/>
      <c r="M31" s="232">
        <f t="shared" si="1"/>
        <v>4343.1078260869563</v>
      </c>
      <c r="N31" s="62"/>
      <c r="O31" s="66"/>
      <c r="P31" s="66"/>
      <c r="Q31" s="66"/>
      <c r="R31" s="66"/>
      <c r="S31" s="63"/>
      <c r="T31" s="63"/>
      <c r="U31" s="63"/>
      <c r="V31" s="63"/>
      <c r="W31" s="59"/>
    </row>
    <row r="32" spans="1:23" s="47" customFormat="1" ht="14.25" customHeight="1" x14ac:dyDescent="0.2">
      <c r="A32" s="262"/>
      <c r="B32" s="267" t="s">
        <v>322</v>
      </c>
      <c r="C32" s="61">
        <f t="shared" si="13"/>
        <v>252.8</v>
      </c>
      <c r="D32" s="299"/>
      <c r="E32" s="299">
        <v>252.8</v>
      </c>
      <c r="F32" s="299"/>
      <c r="G32" s="56"/>
      <c r="H32" s="298">
        <f t="shared" si="7"/>
        <v>0.1</v>
      </c>
      <c r="I32" s="299"/>
      <c r="J32" s="299">
        <v>0.1</v>
      </c>
      <c r="K32" s="65"/>
      <c r="L32" s="65"/>
      <c r="M32" s="232">
        <f t="shared" si="1"/>
        <v>2528</v>
      </c>
      <c r="N32" s="62"/>
      <c r="O32" s="66"/>
      <c r="P32" s="66"/>
      <c r="Q32" s="66"/>
      <c r="R32" s="66"/>
      <c r="S32" s="63"/>
      <c r="T32" s="63"/>
      <c r="U32" s="63"/>
      <c r="V32" s="63"/>
      <c r="W32" s="59"/>
    </row>
    <row r="33" spans="1:23" s="47" customFormat="1" ht="14.25" customHeight="1" x14ac:dyDescent="0.2">
      <c r="A33" s="262"/>
      <c r="B33" s="267" t="s">
        <v>323</v>
      </c>
      <c r="C33" s="61">
        <f t="shared" si="13"/>
        <v>2972.0160000000001</v>
      </c>
      <c r="D33" s="299">
        <v>2972.0160000000001</v>
      </c>
      <c r="E33" s="299"/>
      <c r="F33" s="299"/>
      <c r="G33" s="56"/>
      <c r="H33" s="298">
        <f t="shared" si="7"/>
        <v>0.72</v>
      </c>
      <c r="I33" s="299">
        <v>0.72</v>
      </c>
      <c r="J33" s="299"/>
      <c r="K33" s="299"/>
      <c r="L33" s="65"/>
      <c r="M33" s="232">
        <f t="shared" si="1"/>
        <v>4127.8</v>
      </c>
      <c r="N33" s="62"/>
      <c r="O33" s="66"/>
      <c r="P33" s="66"/>
      <c r="Q33" s="66"/>
      <c r="R33" s="66"/>
      <c r="S33" s="63"/>
      <c r="T33" s="63"/>
      <c r="U33" s="63"/>
      <c r="V33" s="63"/>
      <c r="W33" s="59"/>
    </row>
    <row r="34" spans="1:23" s="47" customFormat="1" ht="14.25" customHeight="1" x14ac:dyDescent="0.2">
      <c r="A34" s="262"/>
      <c r="B34" s="267" t="s">
        <v>324</v>
      </c>
      <c r="C34" s="61">
        <f>D34+F34+E34</f>
        <v>30.423000000000002</v>
      </c>
      <c r="D34" s="299">
        <v>10.672000000000001</v>
      </c>
      <c r="E34" s="299">
        <v>8.1170000000000009</v>
      </c>
      <c r="F34" s="299">
        <v>11.634</v>
      </c>
      <c r="G34" s="56"/>
      <c r="H34" s="298">
        <f t="shared" si="7"/>
        <v>8.0000000000000002E-3</v>
      </c>
      <c r="I34" s="299">
        <v>3.0000000000000001E-3</v>
      </c>
      <c r="J34" s="299">
        <v>2E-3</v>
      </c>
      <c r="K34" s="299">
        <v>3.0000000000000001E-3</v>
      </c>
      <c r="L34" s="65"/>
      <c r="M34" s="232">
        <f t="shared" si="1"/>
        <v>3802.875</v>
      </c>
      <c r="N34" s="62"/>
      <c r="O34" s="66"/>
      <c r="P34" s="66"/>
      <c r="Q34" s="66"/>
      <c r="R34" s="66"/>
      <c r="S34" s="63"/>
      <c r="T34" s="63"/>
      <c r="U34" s="63"/>
      <c r="V34" s="63"/>
      <c r="W34" s="59"/>
    </row>
    <row r="35" spans="1:23" s="47" customFormat="1" ht="14.25" customHeight="1" x14ac:dyDescent="0.2">
      <c r="A35" s="262"/>
      <c r="B35" s="267" t="s">
        <v>325</v>
      </c>
      <c r="C35" s="61">
        <f>D35+F35+E35</f>
        <v>32.804000000000002</v>
      </c>
      <c r="D35" s="299">
        <v>8.3260000000000005</v>
      </c>
      <c r="E35" s="299">
        <v>14.272</v>
      </c>
      <c r="F35" s="299">
        <v>10.206</v>
      </c>
      <c r="G35" s="56"/>
      <c r="H35" s="298">
        <f t="shared" si="7"/>
        <v>9.0000000000000011E-3</v>
      </c>
      <c r="I35" s="299">
        <v>2E-3</v>
      </c>
      <c r="J35" s="299">
        <v>4.0000000000000001E-3</v>
      </c>
      <c r="K35" s="299">
        <v>3.0000000000000001E-3</v>
      </c>
      <c r="L35" s="65"/>
      <c r="M35" s="232">
        <f t="shared" si="1"/>
        <v>3644.8888888888887</v>
      </c>
      <c r="N35" s="62"/>
      <c r="O35" s="66"/>
      <c r="P35" s="66"/>
      <c r="Q35" s="66"/>
      <c r="R35" s="66"/>
      <c r="S35" s="63"/>
      <c r="T35" s="63"/>
      <c r="U35" s="63"/>
      <c r="V35" s="63"/>
      <c r="W35" s="59"/>
    </row>
    <row r="36" spans="1:23" s="47" customFormat="1" hidden="1" x14ac:dyDescent="0.2">
      <c r="A36" s="262"/>
      <c r="B36" s="267"/>
      <c r="C36" s="61"/>
      <c r="D36" s="56"/>
      <c r="E36" s="56"/>
      <c r="F36" s="56"/>
      <c r="G36" s="56"/>
      <c r="H36" s="296">
        <f t="shared" si="7"/>
        <v>0</v>
      </c>
      <c r="I36" s="65"/>
      <c r="J36" s="65"/>
      <c r="K36" s="65"/>
      <c r="L36" s="65"/>
      <c r="M36" s="232" t="e">
        <f t="shared" si="1"/>
        <v>#DIV/0!</v>
      </c>
      <c r="N36" s="62"/>
      <c r="O36" s="66"/>
      <c r="P36" s="66"/>
      <c r="Q36" s="66"/>
      <c r="R36" s="66"/>
      <c r="S36" s="63"/>
      <c r="T36" s="63"/>
      <c r="U36" s="63"/>
      <c r="V36" s="63"/>
      <c r="W36" s="59"/>
    </row>
    <row r="37" spans="1:23" x14ac:dyDescent="0.2">
      <c r="A37" s="268" t="s">
        <v>129</v>
      </c>
      <c r="B37" s="269" t="s">
        <v>130</v>
      </c>
      <c r="C37" s="61">
        <f>D37+E37+F37</f>
        <v>70519.709999999992</v>
      </c>
      <c r="D37" s="61">
        <f>SUM(D38:D42)</f>
        <v>225.256</v>
      </c>
      <c r="E37" s="61">
        <f t="shared" ref="E37:F37" si="14">SUM(E38:E42)</f>
        <v>70211.179000000004</v>
      </c>
      <c r="F37" s="61">
        <f t="shared" si="14"/>
        <v>83.275000000000006</v>
      </c>
      <c r="G37" s="61"/>
      <c r="H37" s="298">
        <f t="shared" si="7"/>
        <v>21.126999999999999</v>
      </c>
      <c r="I37" s="61">
        <f>SUM(I38:I42)</f>
        <v>6.6000000000000003E-2</v>
      </c>
      <c r="J37" s="61">
        <f t="shared" ref="J37" si="15">SUM(J38:J42)</f>
        <v>21.03</v>
      </c>
      <c r="K37" s="61">
        <f t="shared" ref="K37" si="16">SUM(K38:K42)</f>
        <v>3.1E-2</v>
      </c>
      <c r="L37" s="296"/>
      <c r="M37" s="232">
        <f t="shared" si="1"/>
        <v>3337.8951105220804</v>
      </c>
      <c r="N37" s="62"/>
      <c r="O37" s="233"/>
      <c r="P37" s="233"/>
      <c r="Q37" s="233"/>
      <c r="R37" s="233"/>
      <c r="S37" s="233"/>
      <c r="T37" s="233"/>
      <c r="U37" s="233"/>
      <c r="V37" s="233"/>
      <c r="W37" s="233"/>
    </row>
    <row r="38" spans="1:23" s="47" customFormat="1" x14ac:dyDescent="0.2">
      <c r="A38" s="262"/>
      <c r="B38" s="267" t="s">
        <v>290</v>
      </c>
      <c r="C38" s="61">
        <f>D38+E38+F38</f>
        <v>227.49600000000001</v>
      </c>
      <c r="D38" s="56">
        <v>225.256</v>
      </c>
      <c r="E38" s="56">
        <v>2.2400000000000002</v>
      </c>
      <c r="F38" s="56"/>
      <c r="G38" s="56"/>
      <c r="H38" s="298">
        <f t="shared" si="7"/>
        <v>6.7000000000000004E-2</v>
      </c>
      <c r="I38" s="299">
        <v>6.6000000000000003E-2</v>
      </c>
      <c r="J38" s="299">
        <v>1E-3</v>
      </c>
      <c r="K38" s="299"/>
      <c r="L38" s="65"/>
      <c r="M38" s="232">
        <f t="shared" si="1"/>
        <v>3395.4626865671639</v>
      </c>
      <c r="N38" s="62"/>
      <c r="O38" s="57"/>
      <c r="P38" s="57"/>
      <c r="Q38" s="57"/>
      <c r="R38" s="57"/>
      <c r="S38" s="63"/>
      <c r="T38" s="59"/>
      <c r="U38" s="59"/>
      <c r="V38" s="59"/>
      <c r="W38" s="59"/>
    </row>
    <row r="39" spans="1:23" s="47" customFormat="1" x14ac:dyDescent="0.2">
      <c r="A39" s="262"/>
      <c r="B39" s="267" t="s">
        <v>326</v>
      </c>
      <c r="C39" s="61">
        <f t="shared" ref="C39:C41" si="17">D39+E39+F39</f>
        <v>31287.936000000002</v>
      </c>
      <c r="D39" s="56"/>
      <c r="E39" s="56">
        <v>31287.936000000002</v>
      </c>
      <c r="F39" s="56"/>
      <c r="G39" s="56"/>
      <c r="H39" s="298">
        <f t="shared" si="7"/>
        <v>11.472</v>
      </c>
      <c r="I39" s="299"/>
      <c r="J39" s="299">
        <v>11.472</v>
      </c>
      <c r="K39" s="299"/>
      <c r="L39" s="65"/>
      <c r="M39" s="232">
        <f t="shared" si="1"/>
        <v>2727.3305439330547</v>
      </c>
      <c r="N39" s="62"/>
      <c r="O39" s="57"/>
      <c r="P39" s="57"/>
      <c r="Q39" s="57"/>
      <c r="R39" s="57"/>
      <c r="S39" s="63"/>
      <c r="T39" s="59"/>
      <c r="U39" s="59"/>
      <c r="V39" s="59"/>
      <c r="W39" s="59"/>
    </row>
    <row r="40" spans="1:23" s="47" customFormat="1" x14ac:dyDescent="0.2">
      <c r="A40" s="262"/>
      <c r="B40" s="267" t="s">
        <v>291</v>
      </c>
      <c r="C40" s="61">
        <f t="shared" si="17"/>
        <v>4573.5559999999996</v>
      </c>
      <c r="D40" s="56"/>
      <c r="E40" s="56">
        <v>4573.5559999999996</v>
      </c>
      <c r="F40" s="56"/>
      <c r="G40" s="56"/>
      <c r="H40" s="298">
        <f t="shared" si="7"/>
        <v>1.65</v>
      </c>
      <c r="I40" s="299"/>
      <c r="J40" s="299">
        <v>1.65</v>
      </c>
      <c r="K40" s="299"/>
      <c r="L40" s="65"/>
      <c r="M40" s="232">
        <f t="shared" si="1"/>
        <v>2771.8521212121209</v>
      </c>
      <c r="N40" s="62"/>
      <c r="O40" s="57"/>
      <c r="P40" s="57"/>
      <c r="Q40" s="57"/>
      <c r="R40" s="57"/>
      <c r="S40" s="63"/>
      <c r="T40" s="59"/>
      <c r="U40" s="59"/>
      <c r="V40" s="59"/>
      <c r="W40" s="59"/>
    </row>
    <row r="41" spans="1:23" s="47" customFormat="1" x14ac:dyDescent="0.2">
      <c r="A41" s="262"/>
      <c r="B41" s="267" t="s">
        <v>315</v>
      </c>
      <c r="C41" s="61">
        <f t="shared" si="17"/>
        <v>34347.447</v>
      </c>
      <c r="D41" s="56"/>
      <c r="E41" s="56">
        <v>34347.447</v>
      </c>
      <c r="F41" s="56"/>
      <c r="G41" s="56"/>
      <c r="H41" s="298">
        <f t="shared" si="7"/>
        <v>7.907</v>
      </c>
      <c r="I41" s="299"/>
      <c r="J41" s="299">
        <v>7.907</v>
      </c>
      <c r="K41" s="299"/>
      <c r="L41" s="65"/>
      <c r="M41" s="232">
        <f t="shared" si="1"/>
        <v>4343.929050208676</v>
      </c>
      <c r="N41" s="62"/>
      <c r="O41" s="57"/>
      <c r="P41" s="57"/>
      <c r="Q41" s="57"/>
      <c r="R41" s="57"/>
      <c r="S41" s="63"/>
      <c r="T41" s="59"/>
      <c r="U41" s="59"/>
      <c r="V41" s="59"/>
      <c r="W41" s="59"/>
    </row>
    <row r="42" spans="1:23" s="47" customFormat="1" x14ac:dyDescent="0.2">
      <c r="A42" s="262"/>
      <c r="B42" s="267" t="s">
        <v>292</v>
      </c>
      <c r="C42" s="61">
        <f>D42+E42+F42</f>
        <v>83.275000000000006</v>
      </c>
      <c r="D42" s="56"/>
      <c r="E42" s="56"/>
      <c r="F42" s="56">
        <v>83.275000000000006</v>
      </c>
      <c r="G42" s="56"/>
      <c r="H42" s="298">
        <f t="shared" si="7"/>
        <v>3.1E-2</v>
      </c>
      <c r="I42" s="299"/>
      <c r="J42" s="299"/>
      <c r="K42" s="299">
        <v>3.1E-2</v>
      </c>
      <c r="L42" s="65"/>
      <c r="M42" s="232">
        <f t="shared" si="1"/>
        <v>2686.2903225806454</v>
      </c>
      <c r="N42" s="62"/>
      <c r="O42" s="57"/>
      <c r="P42" s="57"/>
      <c r="Q42" s="57"/>
      <c r="R42" s="57"/>
      <c r="S42" s="63"/>
      <c r="T42" s="59"/>
      <c r="U42" s="63"/>
      <c r="V42" s="59"/>
      <c r="W42" s="59"/>
    </row>
    <row r="43" spans="1:23" s="25" customFormat="1" x14ac:dyDescent="0.2">
      <c r="A43" s="268" t="s">
        <v>131</v>
      </c>
      <c r="B43" s="264" t="s">
        <v>132</v>
      </c>
      <c r="C43" s="61">
        <f>C37+C17+C9</f>
        <v>362096.74599999998</v>
      </c>
      <c r="D43" s="61">
        <f>D37+D17+D9</f>
        <v>149061.61300000001</v>
      </c>
      <c r="E43" s="61">
        <f>E37+E17+E9</f>
        <v>196047.83</v>
      </c>
      <c r="F43" s="61">
        <f>F37+F17+F9</f>
        <v>16987.303000000004</v>
      </c>
      <c r="G43" s="61"/>
      <c r="H43" s="298">
        <f>H37+H17+H9</f>
        <v>101.99199999999999</v>
      </c>
      <c r="I43" s="298">
        <f>I37+I17+I9</f>
        <v>41.010000000000005</v>
      </c>
      <c r="J43" s="298">
        <f>J37+J17+J9</f>
        <v>56.399000000000008</v>
      </c>
      <c r="K43" s="298">
        <f>K37+K17+K9</f>
        <v>4.5829999999999993</v>
      </c>
      <c r="L43" s="296"/>
      <c r="M43" s="232">
        <f t="shared" si="1"/>
        <v>3550.2465487489217</v>
      </c>
      <c r="N43" s="62"/>
      <c r="O43" s="233"/>
      <c r="P43" s="233"/>
      <c r="Q43" s="233"/>
      <c r="R43" s="233"/>
      <c r="S43" s="233"/>
      <c r="T43" s="233"/>
      <c r="U43" s="233"/>
      <c r="V43" s="233"/>
      <c r="W43" s="233"/>
    </row>
    <row r="44" spans="1:23" s="25" customFormat="1" x14ac:dyDescent="0.2">
      <c r="A44" s="68"/>
      <c r="B44" s="69"/>
      <c r="C44" s="70"/>
      <c r="D44" s="70"/>
      <c r="E44" s="70"/>
      <c r="F44" s="70"/>
      <c r="G44" s="285"/>
      <c r="H44" s="285">
        <f>SUM(H9,H23,H32,H33,H34,H35)</f>
        <v>7.819</v>
      </c>
      <c r="I44" s="285">
        <f>SUM(I9,I23,I32,I33,I34,I35)</f>
        <v>6.7129999999999992</v>
      </c>
      <c r="J44" s="285">
        <f>SUM(J9,J23,J32,J33,J34,J35)</f>
        <v>0.42100000000000004</v>
      </c>
      <c r="K44" s="285">
        <f>SUM(K9,K23,K32,K33,K34,K35)</f>
        <v>0.68500000000000005</v>
      </c>
      <c r="L44" s="285"/>
      <c r="M44" s="71"/>
      <c r="N44" s="72"/>
      <c r="O44" s="73"/>
      <c r="P44" s="73"/>
      <c r="Q44" s="73"/>
      <c r="R44" s="73"/>
      <c r="S44" s="74"/>
      <c r="T44" s="75"/>
      <c r="U44" s="75"/>
      <c r="V44" s="75"/>
      <c r="W44" s="75"/>
    </row>
    <row r="45" spans="1:23" x14ac:dyDescent="0.2">
      <c r="G45" s="286"/>
      <c r="H45" s="287">
        <f>H43-H37</f>
        <v>80.864999999999995</v>
      </c>
      <c r="I45" s="287">
        <f>I43-I37</f>
        <v>40.944000000000003</v>
      </c>
      <c r="J45" s="287">
        <f>J43-J37</f>
        <v>35.369000000000007</v>
      </c>
      <c r="K45" s="287">
        <f>K43-K37</f>
        <v>4.5519999999999996</v>
      </c>
      <c r="L45" s="286"/>
    </row>
    <row r="46" spans="1:23" hidden="1" x14ac:dyDescent="0.2"/>
    <row r="47" spans="1:23" hidden="1" x14ac:dyDescent="0.2"/>
    <row r="48" spans="1:23" s="25" customFormat="1" ht="25.5" hidden="1" customHeight="1" x14ac:dyDescent="0.2">
      <c r="A48" s="326" t="s">
        <v>105</v>
      </c>
      <c r="B48" s="326" t="s">
        <v>14</v>
      </c>
      <c r="C48" s="327" t="s">
        <v>106</v>
      </c>
      <c r="D48" s="327"/>
      <c r="E48" s="327"/>
      <c r="F48" s="327"/>
      <c r="G48" s="327"/>
      <c r="H48" s="330" t="s">
        <v>107</v>
      </c>
      <c r="I48" s="330"/>
      <c r="J48" s="330"/>
      <c r="K48" s="330"/>
      <c r="L48" s="330"/>
      <c r="M48" s="331" t="s">
        <v>108</v>
      </c>
      <c r="N48" s="332" t="s">
        <v>109</v>
      </c>
      <c r="O48" s="333"/>
      <c r="P48" s="333"/>
      <c r="Q48" s="333"/>
      <c r="R48" s="334"/>
      <c r="S48" s="335" t="s">
        <v>110</v>
      </c>
      <c r="T48" s="335"/>
      <c r="U48" s="335"/>
      <c r="V48" s="335"/>
      <c r="W48" s="335"/>
    </row>
    <row r="49" spans="1:23" s="25" customFormat="1" ht="18" hidden="1" customHeight="1" x14ac:dyDescent="0.2">
      <c r="A49" s="326"/>
      <c r="B49" s="326"/>
      <c r="C49" s="50" t="s">
        <v>111</v>
      </c>
      <c r="D49" s="50" t="s">
        <v>6</v>
      </c>
      <c r="E49" s="50" t="s">
        <v>7</v>
      </c>
      <c r="F49" s="50" t="s">
        <v>112</v>
      </c>
      <c r="G49" s="50" t="s">
        <v>9</v>
      </c>
      <c r="H49" s="50" t="s">
        <v>111</v>
      </c>
      <c r="I49" s="50" t="s">
        <v>6</v>
      </c>
      <c r="J49" s="50" t="s">
        <v>7</v>
      </c>
      <c r="K49" s="50" t="s">
        <v>112</v>
      </c>
      <c r="L49" s="50" t="s">
        <v>9</v>
      </c>
      <c r="M49" s="331"/>
      <c r="N49" s="27" t="s">
        <v>111</v>
      </c>
      <c r="O49" s="51" t="s">
        <v>6</v>
      </c>
      <c r="P49" s="51" t="s">
        <v>7</v>
      </c>
      <c r="Q49" s="51" t="s">
        <v>112</v>
      </c>
      <c r="R49" s="51" t="s">
        <v>9</v>
      </c>
      <c r="S49" s="52" t="s">
        <v>111</v>
      </c>
      <c r="T49" s="52" t="s">
        <v>6</v>
      </c>
      <c r="U49" s="52" t="s">
        <v>7</v>
      </c>
      <c r="V49" s="52" t="s">
        <v>112</v>
      </c>
      <c r="W49" s="52" t="s">
        <v>9</v>
      </c>
    </row>
    <row r="50" spans="1:23" s="55" customFormat="1" ht="13.5" hidden="1" customHeight="1" x14ac:dyDescent="0.2">
      <c r="A50" s="53">
        <v>1</v>
      </c>
      <c r="B50" s="54">
        <f t="shared" ref="B50" si="18">+A50+1</f>
        <v>2</v>
      </c>
      <c r="C50" s="54">
        <f>+B50+1</f>
        <v>3</v>
      </c>
      <c r="D50" s="54">
        <f t="shared" ref="D50:W50" si="19">+C50+1</f>
        <v>4</v>
      </c>
      <c r="E50" s="54">
        <f t="shared" si="19"/>
        <v>5</v>
      </c>
      <c r="F50" s="54">
        <f t="shared" si="19"/>
        <v>6</v>
      </c>
      <c r="G50" s="54">
        <f t="shared" si="19"/>
        <v>7</v>
      </c>
      <c r="H50" s="54">
        <f t="shared" si="19"/>
        <v>8</v>
      </c>
      <c r="I50" s="54">
        <f t="shared" si="19"/>
        <v>9</v>
      </c>
      <c r="J50" s="54">
        <f t="shared" si="19"/>
        <v>10</v>
      </c>
      <c r="K50" s="54">
        <f t="shared" si="19"/>
        <v>11</v>
      </c>
      <c r="L50" s="54">
        <f t="shared" si="19"/>
        <v>12</v>
      </c>
      <c r="M50" s="54">
        <f t="shared" si="19"/>
        <v>13</v>
      </c>
      <c r="N50" s="54">
        <f t="shared" si="19"/>
        <v>14</v>
      </c>
      <c r="O50" s="54">
        <f t="shared" si="19"/>
        <v>15</v>
      </c>
      <c r="P50" s="54">
        <f t="shared" si="19"/>
        <v>16</v>
      </c>
      <c r="Q50" s="54">
        <f t="shared" si="19"/>
        <v>17</v>
      </c>
      <c r="R50" s="54">
        <f t="shared" si="19"/>
        <v>18</v>
      </c>
      <c r="S50" s="54">
        <f t="shared" si="19"/>
        <v>19</v>
      </c>
      <c r="T50" s="54">
        <f t="shared" si="19"/>
        <v>20</v>
      </c>
      <c r="U50" s="54">
        <f t="shared" si="19"/>
        <v>21</v>
      </c>
      <c r="V50" s="54">
        <f t="shared" si="19"/>
        <v>22</v>
      </c>
      <c r="W50" s="54">
        <f t="shared" si="19"/>
        <v>23</v>
      </c>
    </row>
    <row r="51" spans="1:23" ht="15" customHeight="1" x14ac:dyDescent="0.2">
      <c r="A51" s="323" t="str">
        <f>П1.5!I4</f>
        <v>2 полугодие 2017г.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5"/>
    </row>
    <row r="52" spans="1:23" s="25" customFormat="1" x14ac:dyDescent="0.2">
      <c r="A52" s="260">
        <v>1</v>
      </c>
      <c r="B52" s="261" t="s">
        <v>16</v>
      </c>
      <c r="C52" s="61">
        <f>SUM(D52:F52)</f>
        <v>780.08</v>
      </c>
      <c r="D52" s="61">
        <f>D54+D55</f>
        <v>38.322000000000003</v>
      </c>
      <c r="E52" s="61">
        <f>SUM(E53:E56)</f>
        <v>0.6</v>
      </c>
      <c r="F52" s="61">
        <f>F55+F56+F59</f>
        <v>741.15800000000002</v>
      </c>
      <c r="G52" s="61"/>
      <c r="H52" s="298">
        <f>I52+K52</f>
        <v>0.317</v>
      </c>
      <c r="I52" s="298">
        <f>I54+I55</f>
        <v>1.9E-2</v>
      </c>
      <c r="J52" s="298">
        <f>J54+J55</f>
        <v>0</v>
      </c>
      <c r="K52" s="298">
        <f>K55+K56+K59</f>
        <v>0.29799999999999999</v>
      </c>
      <c r="L52" s="298"/>
      <c r="M52" s="232">
        <f>C52/H52</f>
        <v>2460.8201892744482</v>
      </c>
      <c r="N52" s="62"/>
      <c r="O52" s="233"/>
      <c r="P52" s="233"/>
      <c r="Q52" s="233"/>
      <c r="R52" s="233"/>
      <c r="S52" s="233"/>
      <c r="T52" s="233"/>
      <c r="U52" s="233"/>
      <c r="V52" s="233"/>
      <c r="W52" s="233"/>
    </row>
    <row r="53" spans="1:23" x14ac:dyDescent="0.2">
      <c r="A53" s="262" t="s">
        <v>59</v>
      </c>
      <c r="B53" s="263" t="s">
        <v>17</v>
      </c>
      <c r="C53" s="61"/>
      <c r="D53" s="56"/>
      <c r="E53" s="56"/>
      <c r="F53" s="56"/>
      <c r="G53" s="56"/>
      <c r="H53" s="296"/>
      <c r="I53" s="65"/>
      <c r="J53" s="65"/>
      <c r="K53" s="65"/>
      <c r="L53" s="56"/>
      <c r="M53" s="232"/>
      <c r="N53" s="62"/>
      <c r="O53" s="57"/>
      <c r="P53" s="57"/>
      <c r="Q53" s="57"/>
      <c r="R53" s="57"/>
      <c r="S53" s="58"/>
      <c r="T53" s="59"/>
      <c r="U53" s="59"/>
      <c r="V53" s="59"/>
      <c r="W53" s="59"/>
    </row>
    <row r="54" spans="1:23" s="25" customFormat="1" ht="13.5" customHeight="1" x14ac:dyDescent="0.2">
      <c r="A54" s="262" t="s">
        <v>113</v>
      </c>
      <c r="B54" s="263" t="s">
        <v>114</v>
      </c>
      <c r="C54" s="61">
        <f>D54+F54</f>
        <v>7.7910000000000004</v>
      </c>
      <c r="D54" s="56">
        <v>7.7910000000000004</v>
      </c>
      <c r="E54" s="56"/>
      <c r="F54" s="56"/>
      <c r="G54" s="56"/>
      <c r="H54" s="298">
        <f>I54+K54</f>
        <v>3.0000000000000001E-3</v>
      </c>
      <c r="I54" s="299">
        <v>3.0000000000000001E-3</v>
      </c>
      <c r="J54" s="299"/>
      <c r="K54" s="299"/>
      <c r="L54" s="299"/>
      <c r="M54" s="301">
        <f t="shared" ref="M54:M56" si="20">C54/H54</f>
        <v>2597</v>
      </c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 x14ac:dyDescent="0.2">
      <c r="A55" s="262" t="s">
        <v>115</v>
      </c>
      <c r="B55" s="263" t="s">
        <v>116</v>
      </c>
      <c r="C55" s="61">
        <f>D55+F55</f>
        <v>750.76799999999992</v>
      </c>
      <c r="D55" s="56">
        <v>30.530999999999999</v>
      </c>
      <c r="E55" s="56"/>
      <c r="F55" s="56">
        <v>720.23699999999997</v>
      </c>
      <c r="G55" s="56"/>
      <c r="H55" s="298">
        <f>I55+K55</f>
        <v>0.30599999999999999</v>
      </c>
      <c r="I55" s="299">
        <v>1.6E-2</v>
      </c>
      <c r="J55" s="299"/>
      <c r="K55" s="299">
        <v>0.28999999999999998</v>
      </c>
      <c r="L55" s="299"/>
      <c r="M55" s="301">
        <f t="shared" si="20"/>
        <v>2453.4901960784309</v>
      </c>
      <c r="N55" s="62"/>
      <c r="O55" s="57"/>
      <c r="P55" s="57"/>
      <c r="Q55" s="57"/>
      <c r="R55" s="57"/>
      <c r="S55" s="58"/>
      <c r="T55" s="59"/>
      <c r="U55" s="59"/>
      <c r="V55" s="59"/>
      <c r="W55" s="59"/>
    </row>
    <row r="56" spans="1:23" s="25" customFormat="1" x14ac:dyDescent="0.2">
      <c r="A56" s="262" t="s">
        <v>117</v>
      </c>
      <c r="B56" s="263" t="s">
        <v>118</v>
      </c>
      <c r="C56" s="61">
        <f>SUM(D56:F56)</f>
        <v>3.427</v>
      </c>
      <c r="D56" s="56"/>
      <c r="E56" s="56">
        <v>0.6</v>
      </c>
      <c r="F56" s="56">
        <v>2.827</v>
      </c>
      <c r="G56" s="56"/>
      <c r="H56" s="298">
        <f>SUM(J56:K56)</f>
        <v>1E-3</v>
      </c>
      <c r="I56" s="299"/>
      <c r="J56" s="299">
        <v>0</v>
      </c>
      <c r="K56" s="299">
        <v>1E-3</v>
      </c>
      <c r="L56" s="299"/>
      <c r="M56" s="301">
        <f t="shared" si="20"/>
        <v>3427</v>
      </c>
      <c r="N56" s="62"/>
      <c r="O56" s="57"/>
      <c r="P56" s="57"/>
      <c r="Q56" s="57"/>
      <c r="R56" s="57"/>
      <c r="S56" s="58"/>
      <c r="T56" s="59"/>
      <c r="U56" s="59"/>
      <c r="V56" s="59"/>
      <c r="W56" s="59"/>
    </row>
    <row r="57" spans="1:23" s="25" customFormat="1" x14ac:dyDescent="0.2">
      <c r="A57" s="262" t="s">
        <v>60</v>
      </c>
      <c r="B57" s="263" t="s">
        <v>18</v>
      </c>
      <c r="C57" s="61"/>
      <c r="D57" s="56"/>
      <c r="E57" s="56"/>
      <c r="F57" s="56"/>
      <c r="G57" s="56"/>
      <c r="H57" s="298"/>
      <c r="I57" s="299"/>
      <c r="J57" s="299"/>
      <c r="K57" s="299"/>
      <c r="L57" s="299"/>
      <c r="M57" s="301"/>
      <c r="N57" s="62"/>
      <c r="O57" s="57"/>
      <c r="P57" s="57"/>
      <c r="Q57" s="57"/>
      <c r="R57" s="57"/>
      <c r="S57" s="58"/>
      <c r="T57" s="59"/>
      <c r="U57" s="59"/>
      <c r="V57" s="59"/>
      <c r="W57" s="59"/>
    </row>
    <row r="58" spans="1:23" s="25" customFormat="1" x14ac:dyDescent="0.2">
      <c r="A58" s="262" t="s">
        <v>119</v>
      </c>
      <c r="B58" s="263" t="s">
        <v>114</v>
      </c>
      <c r="C58" s="61"/>
      <c r="D58" s="56"/>
      <c r="E58" s="56"/>
      <c r="F58" s="56"/>
      <c r="G58" s="56"/>
      <c r="H58" s="298"/>
      <c r="I58" s="299"/>
      <c r="J58" s="299"/>
      <c r="K58" s="299"/>
      <c r="L58" s="299"/>
      <c r="M58" s="301"/>
      <c r="N58" s="62"/>
      <c r="O58" s="57"/>
      <c r="P58" s="57"/>
      <c r="Q58" s="57"/>
      <c r="R58" s="57"/>
      <c r="S58" s="58"/>
      <c r="T58" s="59"/>
      <c r="U58" s="59"/>
      <c r="V58" s="59"/>
      <c r="W58" s="59"/>
    </row>
    <row r="59" spans="1:23" s="25" customFormat="1" x14ac:dyDescent="0.2">
      <c r="A59" s="262" t="s">
        <v>120</v>
      </c>
      <c r="B59" s="263" t="s">
        <v>121</v>
      </c>
      <c r="C59" s="61">
        <f>D59+F59</f>
        <v>18.094000000000001</v>
      </c>
      <c r="D59" s="56"/>
      <c r="E59" s="56"/>
      <c r="F59" s="56">
        <v>18.094000000000001</v>
      </c>
      <c r="G59" s="56"/>
      <c r="H59" s="298">
        <f>I59+K59</f>
        <v>7.0000000000000001E-3</v>
      </c>
      <c r="I59" s="299"/>
      <c r="J59" s="299"/>
      <c r="K59" s="299">
        <v>7.0000000000000001E-3</v>
      </c>
      <c r="L59" s="299"/>
      <c r="M59" s="301">
        <f t="shared" ref="M59:M60" si="21">C59/H59</f>
        <v>2584.8571428571431</v>
      </c>
      <c r="N59" s="62"/>
      <c r="O59" s="233"/>
      <c r="P59" s="233"/>
      <c r="Q59" s="233"/>
      <c r="R59" s="233"/>
      <c r="S59" s="233"/>
      <c r="T59" s="233"/>
      <c r="U59" s="233"/>
      <c r="V59" s="233"/>
      <c r="W59" s="233"/>
    </row>
    <row r="60" spans="1:23" s="25" customFormat="1" x14ac:dyDescent="0.2">
      <c r="A60" s="260" t="s">
        <v>19</v>
      </c>
      <c r="B60" s="264" t="s">
        <v>20</v>
      </c>
      <c r="C60" s="61">
        <f>C65+C70</f>
        <v>322939.98</v>
      </c>
      <c r="D60" s="61">
        <f t="shared" ref="D60:F60" si="22">D65+D70</f>
        <v>138612.57400000002</v>
      </c>
      <c r="E60" s="61">
        <f t="shared" si="22"/>
        <v>168653.18700000001</v>
      </c>
      <c r="F60" s="61">
        <f t="shared" si="22"/>
        <v>15674.218999999999</v>
      </c>
      <c r="G60" s="61"/>
      <c r="H60" s="298">
        <f t="shared" ref="H60" si="23">I60+J60+K60</f>
        <v>88.051999999999992</v>
      </c>
      <c r="I60" s="298">
        <f t="shared" ref="I60:K60" si="24">I65+I70</f>
        <v>37.372999999999998</v>
      </c>
      <c r="J60" s="298">
        <f t="shared" si="24"/>
        <v>46.572000000000003</v>
      </c>
      <c r="K60" s="298">
        <f t="shared" si="24"/>
        <v>4.1070000000000002</v>
      </c>
      <c r="L60" s="61"/>
      <c r="M60" s="232">
        <f t="shared" si="21"/>
        <v>3667.6052786989508</v>
      </c>
      <c r="N60" s="62"/>
      <c r="O60" s="233"/>
      <c r="P60" s="233"/>
      <c r="Q60" s="233"/>
      <c r="R60" s="233"/>
      <c r="S60" s="233"/>
      <c r="T60" s="233"/>
      <c r="U60" s="233"/>
      <c r="V60" s="233"/>
      <c r="W60" s="233"/>
    </row>
    <row r="61" spans="1:23" s="25" customFormat="1" x14ac:dyDescent="0.2">
      <c r="A61" s="262" t="s">
        <v>77</v>
      </c>
      <c r="B61" s="60" t="s">
        <v>122</v>
      </c>
      <c r="C61" s="61"/>
      <c r="D61" s="61"/>
      <c r="E61" s="61"/>
      <c r="F61" s="61"/>
      <c r="G61" s="61"/>
      <c r="H61" s="296"/>
      <c r="I61" s="296"/>
      <c r="J61" s="296"/>
      <c r="K61" s="296"/>
      <c r="L61" s="61"/>
      <c r="M61" s="232"/>
      <c r="N61" s="62"/>
      <c r="O61" s="233"/>
      <c r="P61" s="233"/>
      <c r="Q61" s="233"/>
      <c r="R61" s="233"/>
      <c r="S61" s="233"/>
      <c r="T61" s="233"/>
      <c r="U61" s="233"/>
      <c r="V61" s="233"/>
      <c r="W61" s="233"/>
    </row>
    <row r="62" spans="1:23" x14ac:dyDescent="0.2">
      <c r="A62" s="265"/>
      <c r="B62" s="60" t="s">
        <v>123</v>
      </c>
      <c r="C62" s="61"/>
      <c r="D62" s="56"/>
      <c r="E62" s="56"/>
      <c r="F62" s="56"/>
      <c r="G62" s="56"/>
      <c r="H62" s="296"/>
      <c r="I62" s="65"/>
      <c r="J62" s="65"/>
      <c r="K62" s="65"/>
      <c r="L62" s="56"/>
      <c r="M62" s="232"/>
      <c r="N62" s="62"/>
      <c r="O62" s="57"/>
      <c r="P62" s="57"/>
      <c r="Q62" s="57"/>
      <c r="R62" s="57"/>
      <c r="S62" s="63"/>
      <c r="T62" s="59"/>
      <c r="U62" s="59"/>
      <c r="V62" s="59"/>
      <c r="W62" s="59"/>
    </row>
    <row r="63" spans="1:23" x14ac:dyDescent="0.2">
      <c r="A63" s="265"/>
      <c r="B63" s="60" t="s">
        <v>124</v>
      </c>
      <c r="C63" s="61"/>
      <c r="D63" s="56"/>
      <c r="E63" s="56"/>
      <c r="F63" s="56"/>
      <c r="G63" s="56"/>
      <c r="H63" s="296"/>
      <c r="I63" s="65"/>
      <c r="J63" s="65"/>
      <c r="K63" s="65"/>
      <c r="L63" s="56"/>
      <c r="M63" s="232"/>
      <c r="N63" s="62"/>
      <c r="O63" s="57"/>
      <c r="P63" s="57"/>
      <c r="Q63" s="57"/>
      <c r="R63" s="57"/>
      <c r="S63" s="63"/>
      <c r="T63" s="59"/>
      <c r="U63" s="59"/>
      <c r="V63" s="59"/>
      <c r="W63" s="59"/>
    </row>
    <row r="64" spans="1:23" s="47" customFormat="1" x14ac:dyDescent="0.2">
      <c r="A64" s="262"/>
      <c r="B64" s="60" t="s">
        <v>125</v>
      </c>
      <c r="C64" s="61"/>
      <c r="D64" s="56"/>
      <c r="E64" s="56"/>
      <c r="F64" s="56"/>
      <c r="G64" s="56"/>
      <c r="H64" s="296"/>
      <c r="I64" s="65"/>
      <c r="J64" s="65"/>
      <c r="K64" s="65"/>
      <c r="L64" s="56"/>
      <c r="M64" s="232"/>
      <c r="N64" s="62"/>
      <c r="O64" s="57"/>
      <c r="P64" s="57"/>
      <c r="Q64" s="57"/>
      <c r="R64" s="57"/>
      <c r="S64" s="63"/>
      <c r="T64" s="59"/>
      <c r="U64" s="59"/>
      <c r="V64" s="59"/>
      <c r="W64" s="59"/>
    </row>
    <row r="65" spans="1:23" s="25" customFormat="1" x14ac:dyDescent="0.2">
      <c r="A65" s="262" t="s">
        <v>81</v>
      </c>
      <c r="B65" s="266" t="s">
        <v>126</v>
      </c>
      <c r="C65" s="61">
        <f t="shared" ref="C65" si="25">D65+E65+F65</f>
        <v>43397.582999999999</v>
      </c>
      <c r="D65" s="298">
        <f>SUM(D66:D69)</f>
        <v>33595.172999999995</v>
      </c>
      <c r="E65" s="298">
        <f t="shared" ref="E65" si="26">SUM(E66:E69)</f>
        <v>7309.6709999999994</v>
      </c>
      <c r="F65" s="298">
        <f t="shared" ref="F65" si="27">SUM(F66:F69)</f>
        <v>2492.739</v>
      </c>
      <c r="G65" s="298"/>
      <c r="H65" s="298">
        <f t="shared" ref="H65" si="28">I65+J65+K65</f>
        <v>12.494</v>
      </c>
      <c r="I65" s="298">
        <f>SUM(I66:I69)</f>
        <v>9.7199999999999989</v>
      </c>
      <c r="J65" s="298">
        <f t="shared" ref="J65" si="29">SUM(J66:J69)</f>
        <v>2.2389999999999999</v>
      </c>
      <c r="K65" s="298">
        <f t="shared" ref="K65" si="30">SUM(K66:K69)</f>
        <v>0.53500000000000003</v>
      </c>
      <c r="L65" s="298"/>
      <c r="M65" s="232">
        <f t="shared" ref="M65" si="31">C65/H65</f>
        <v>3473.473907475588</v>
      </c>
      <c r="N65" s="62"/>
      <c r="O65" s="233"/>
      <c r="P65" s="233"/>
      <c r="Q65" s="233"/>
      <c r="R65" s="233"/>
      <c r="S65" s="233"/>
      <c r="T65" s="233"/>
      <c r="U65" s="233"/>
      <c r="V65" s="233"/>
      <c r="W65" s="233"/>
    </row>
    <row r="66" spans="1:23" s="47" customFormat="1" x14ac:dyDescent="0.2">
      <c r="A66" s="262"/>
      <c r="B66" s="267" t="s">
        <v>282</v>
      </c>
      <c r="C66" s="61">
        <f t="shared" ref="C66:C69" si="32">D66+E66+F66</f>
        <v>27416.885000000002</v>
      </c>
      <c r="D66" s="300">
        <v>23794.036</v>
      </c>
      <c r="E66" s="300">
        <v>1130.1099999999999</v>
      </c>
      <c r="F66" s="300">
        <v>2492.739</v>
      </c>
      <c r="G66" s="299"/>
      <c r="H66" s="298">
        <f t="shared" ref="H66:H69" si="33">I66+J66+K66</f>
        <v>6.9870000000000001</v>
      </c>
      <c r="I66" s="300">
        <v>6.1849999999999996</v>
      </c>
      <c r="J66" s="300">
        <v>0.26700000000000002</v>
      </c>
      <c r="K66" s="300">
        <v>0.53500000000000003</v>
      </c>
      <c r="L66" s="65"/>
      <c r="M66" s="232">
        <f t="shared" ref="M66:M87" si="34">C66/H66</f>
        <v>3923.9852583369116</v>
      </c>
      <c r="N66" s="62"/>
      <c r="O66" s="66"/>
      <c r="P66" s="66"/>
      <c r="Q66" s="66"/>
      <c r="R66" s="66"/>
      <c r="S66" s="63"/>
      <c r="T66" s="59"/>
      <c r="U66" s="59"/>
      <c r="V66" s="59"/>
      <c r="W66" s="59"/>
    </row>
    <row r="67" spans="1:23" s="47" customFormat="1" x14ac:dyDescent="0.2">
      <c r="A67" s="262"/>
      <c r="B67" s="267" t="s">
        <v>287</v>
      </c>
      <c r="C67" s="61">
        <f t="shared" si="32"/>
        <v>6940.5069999999996</v>
      </c>
      <c r="D67" s="64">
        <v>6940.5069999999996</v>
      </c>
      <c r="E67" s="64"/>
      <c r="F67" s="64"/>
      <c r="G67" s="56"/>
      <c r="H67" s="298">
        <f t="shared" si="33"/>
        <v>2.5030000000000001</v>
      </c>
      <c r="I67" s="300">
        <v>2.5030000000000001</v>
      </c>
      <c r="J67" s="300"/>
      <c r="K67" s="67"/>
      <c r="L67" s="65"/>
      <c r="M67" s="232">
        <f t="shared" si="34"/>
        <v>2772.8753495805031</v>
      </c>
      <c r="N67" s="62"/>
      <c r="O67" s="66"/>
      <c r="P67" s="66"/>
      <c r="Q67" s="66"/>
      <c r="R67" s="66"/>
      <c r="S67" s="63"/>
      <c r="T67" s="63"/>
      <c r="U67" s="59"/>
      <c r="V67" s="59"/>
      <c r="W67" s="59"/>
    </row>
    <row r="68" spans="1:23" s="47" customFormat="1" x14ac:dyDescent="0.2">
      <c r="A68" s="262"/>
      <c r="B68" s="267" t="s">
        <v>288</v>
      </c>
      <c r="C68" s="61">
        <f t="shared" si="32"/>
        <v>6154.518</v>
      </c>
      <c r="D68" s="64">
        <v>2860.63</v>
      </c>
      <c r="E68" s="64">
        <v>3293.8879999999999</v>
      </c>
      <c r="F68" s="64"/>
      <c r="G68" s="56"/>
      <c r="H68" s="298">
        <f t="shared" si="33"/>
        <v>2.2199999999999998</v>
      </c>
      <c r="I68" s="300">
        <v>1.032</v>
      </c>
      <c r="J68" s="300">
        <v>1.1879999999999999</v>
      </c>
      <c r="K68" s="67"/>
      <c r="L68" s="65"/>
      <c r="M68" s="232">
        <f t="shared" si="34"/>
        <v>2772.3054054054055</v>
      </c>
      <c r="N68" s="62"/>
      <c r="O68" s="66"/>
      <c r="P68" s="66"/>
      <c r="Q68" s="66"/>
      <c r="R68" s="66"/>
      <c r="S68" s="63"/>
      <c r="T68" s="59"/>
      <c r="U68" s="59"/>
      <c r="V68" s="59"/>
      <c r="W68" s="59"/>
    </row>
    <row r="69" spans="1:23" s="47" customFormat="1" x14ac:dyDescent="0.2">
      <c r="A69" s="262"/>
      <c r="B69" s="60" t="s">
        <v>289</v>
      </c>
      <c r="C69" s="61">
        <f t="shared" si="32"/>
        <v>2885.6729999999998</v>
      </c>
      <c r="D69" s="56"/>
      <c r="E69" s="56">
        <v>2885.6729999999998</v>
      </c>
      <c r="F69" s="56"/>
      <c r="G69" s="56"/>
      <c r="H69" s="298">
        <f t="shared" si="33"/>
        <v>0.78400000000000003</v>
      </c>
      <c r="I69" s="299"/>
      <c r="J69" s="299">
        <v>0.78400000000000003</v>
      </c>
      <c r="K69" s="65"/>
      <c r="L69" s="56"/>
      <c r="M69" s="232">
        <f t="shared" si="34"/>
        <v>3680.7053571428569</v>
      </c>
      <c r="N69" s="62"/>
      <c r="O69" s="66"/>
      <c r="P69" s="66"/>
      <c r="Q69" s="66"/>
      <c r="R69" s="66"/>
      <c r="S69" s="63"/>
      <c r="T69" s="59"/>
      <c r="U69" s="59"/>
      <c r="V69" s="59"/>
      <c r="W69" s="59"/>
    </row>
    <row r="70" spans="1:23" s="25" customFormat="1" x14ac:dyDescent="0.2">
      <c r="A70" s="262" t="s">
        <v>127</v>
      </c>
      <c r="B70" s="266" t="s">
        <v>128</v>
      </c>
      <c r="C70" s="61">
        <f>D70+E70+F70</f>
        <v>279542.397</v>
      </c>
      <c r="D70" s="61">
        <f>SUM(D71:D78)</f>
        <v>105017.40100000001</v>
      </c>
      <c r="E70" s="61">
        <f t="shared" ref="E70" si="35">SUM(E71:E78)</f>
        <v>161343.516</v>
      </c>
      <c r="F70" s="61">
        <f t="shared" ref="F70" si="36">SUM(F71:F78)</f>
        <v>13181.48</v>
      </c>
      <c r="G70" s="61"/>
      <c r="H70" s="298">
        <f>I70+J70+K70</f>
        <v>75.558000000000007</v>
      </c>
      <c r="I70" s="61">
        <f>SUM(I71:I78)</f>
        <v>27.652999999999999</v>
      </c>
      <c r="J70" s="61">
        <f t="shared" ref="J70" si="37">SUM(J71:J78)</f>
        <v>44.333000000000006</v>
      </c>
      <c r="K70" s="61">
        <f t="shared" ref="K70" si="38">SUM(K71:K78)</f>
        <v>3.5720000000000005</v>
      </c>
      <c r="L70" s="296"/>
      <c r="M70" s="232">
        <f t="shared" si="34"/>
        <v>3699.7061462717379</v>
      </c>
      <c r="N70" s="62"/>
      <c r="O70" s="233"/>
      <c r="P70" s="233"/>
      <c r="Q70" s="233"/>
      <c r="R70" s="233"/>
      <c r="S70" s="233"/>
      <c r="T70" s="233"/>
      <c r="U70" s="233"/>
      <c r="V70" s="233"/>
      <c r="W70" s="233"/>
    </row>
    <row r="71" spans="1:23" s="25" customFormat="1" x14ac:dyDescent="0.2">
      <c r="A71" s="262"/>
      <c r="B71" s="267" t="s">
        <v>283</v>
      </c>
      <c r="C71" s="61">
        <f>D71+F71+E71</f>
        <v>52034.129000000001</v>
      </c>
      <c r="D71" s="56">
        <v>34456.635000000002</v>
      </c>
      <c r="E71" s="56">
        <v>6160.1490000000003</v>
      </c>
      <c r="F71" s="56">
        <v>11417.344999999999</v>
      </c>
      <c r="G71" s="56"/>
      <c r="H71" s="298">
        <f t="shared" ref="H71:H86" si="39">I71+J71+K71</f>
        <v>13.582000000000001</v>
      </c>
      <c r="I71" s="300">
        <v>8.8480000000000008</v>
      </c>
      <c r="J71" s="300">
        <v>1.647</v>
      </c>
      <c r="K71" s="300">
        <v>3.0870000000000002</v>
      </c>
      <c r="L71" s="56"/>
      <c r="M71" s="232">
        <f t="shared" si="34"/>
        <v>3831.1094831394489</v>
      </c>
      <c r="N71" s="62"/>
      <c r="O71" s="233"/>
      <c r="P71" s="233"/>
      <c r="Q71" s="233"/>
      <c r="R71" s="233"/>
      <c r="S71" s="233"/>
      <c r="T71" s="233"/>
      <c r="U71" s="233"/>
      <c r="V71" s="233"/>
      <c r="W71" s="233"/>
    </row>
    <row r="72" spans="1:23" s="25" customFormat="1" x14ac:dyDescent="0.2">
      <c r="A72" s="262"/>
      <c r="B72" s="267" t="s">
        <v>284</v>
      </c>
      <c r="C72" s="61">
        <f>D72+F72+E72</f>
        <v>211262.946</v>
      </c>
      <c r="D72" s="56">
        <v>54648.686999999998</v>
      </c>
      <c r="E72" s="56">
        <v>154872.52600000001</v>
      </c>
      <c r="F72" s="56">
        <v>1741.7329999999999</v>
      </c>
      <c r="G72" s="56"/>
      <c r="H72" s="298">
        <f t="shared" si="39"/>
        <v>58.085000000000001</v>
      </c>
      <c r="I72" s="299">
        <v>15.025</v>
      </c>
      <c r="J72" s="299">
        <v>42.581000000000003</v>
      </c>
      <c r="K72" s="299">
        <v>0.47899999999999998</v>
      </c>
      <c r="L72" s="56"/>
      <c r="M72" s="232">
        <f t="shared" si="34"/>
        <v>3637.1343031763795</v>
      </c>
      <c r="N72" s="62"/>
      <c r="O72" s="233"/>
      <c r="P72" s="233"/>
      <c r="Q72" s="233"/>
      <c r="R72" s="233"/>
      <c r="S72" s="233"/>
      <c r="T72" s="233"/>
      <c r="U72" s="233"/>
      <c r="V72" s="233"/>
      <c r="W72" s="233"/>
    </row>
    <row r="73" spans="1:23" s="25" customFormat="1" x14ac:dyDescent="0.2">
      <c r="A73" s="262"/>
      <c r="B73" s="267" t="s">
        <v>285</v>
      </c>
      <c r="C73" s="61">
        <f t="shared" ref="C73:C76" si="40">D73+F73+E73</f>
        <v>4145.2479999999996</v>
      </c>
      <c r="D73" s="56">
        <v>4145.2479999999996</v>
      </c>
      <c r="E73" s="56"/>
      <c r="F73" s="56"/>
      <c r="G73" s="56"/>
      <c r="H73" s="298">
        <f t="shared" si="39"/>
        <v>1.06</v>
      </c>
      <c r="I73" s="299">
        <v>1.06</v>
      </c>
      <c r="J73" s="299"/>
      <c r="K73" s="299"/>
      <c r="L73" s="56"/>
      <c r="M73" s="232">
        <f t="shared" si="34"/>
        <v>3910.6113207547164</v>
      </c>
      <c r="N73" s="62"/>
      <c r="O73" s="233"/>
      <c r="P73" s="233"/>
      <c r="Q73" s="233"/>
      <c r="R73" s="233"/>
      <c r="S73" s="233"/>
      <c r="T73" s="233"/>
      <c r="U73" s="233"/>
      <c r="V73" s="233"/>
      <c r="W73" s="233"/>
    </row>
    <row r="74" spans="1:23" s="25" customFormat="1" x14ac:dyDescent="0.2">
      <c r="A74" s="262"/>
      <c r="B74" s="267" t="s">
        <v>286</v>
      </c>
      <c r="C74" s="61">
        <f t="shared" si="40"/>
        <v>7964.7830000000004</v>
      </c>
      <c r="D74" s="56">
        <v>7964.7830000000004</v>
      </c>
      <c r="E74" s="56"/>
      <c r="F74" s="56"/>
      <c r="G74" s="56"/>
      <c r="H74" s="298">
        <f t="shared" si="39"/>
        <v>1.8049999999999999</v>
      </c>
      <c r="I74" s="299">
        <v>1.8049999999999999</v>
      </c>
      <c r="J74" s="299"/>
      <c r="K74" s="299"/>
      <c r="L74" s="56"/>
      <c r="M74" s="232">
        <f t="shared" si="34"/>
        <v>4412.6221606648205</v>
      </c>
      <c r="N74" s="62"/>
      <c r="O74" s="233"/>
      <c r="P74" s="233"/>
      <c r="Q74" s="233"/>
      <c r="R74" s="233"/>
      <c r="S74" s="233"/>
      <c r="T74" s="233"/>
      <c r="U74" s="233"/>
      <c r="V74" s="233"/>
      <c r="W74" s="233"/>
    </row>
    <row r="75" spans="1:23" s="25" customFormat="1" x14ac:dyDescent="0.2">
      <c r="A75" s="262"/>
      <c r="B75" s="267" t="s">
        <v>322</v>
      </c>
      <c r="C75" s="61">
        <f t="shared" si="40"/>
        <v>293.79399999999998</v>
      </c>
      <c r="D75" s="299"/>
      <c r="E75" s="299">
        <v>293.79399999999998</v>
      </c>
      <c r="F75" s="299"/>
      <c r="G75" s="56"/>
      <c r="H75" s="298">
        <f t="shared" si="39"/>
        <v>0.1</v>
      </c>
      <c r="I75" s="299"/>
      <c r="J75" s="299">
        <v>0.1</v>
      </c>
      <c r="K75" s="65"/>
      <c r="L75" s="56"/>
      <c r="M75" s="232">
        <f t="shared" si="34"/>
        <v>2937.9399999999996</v>
      </c>
      <c r="N75" s="62"/>
      <c r="O75" s="233"/>
      <c r="P75" s="233"/>
      <c r="Q75" s="233"/>
      <c r="R75" s="233"/>
      <c r="S75" s="233"/>
      <c r="T75" s="233"/>
      <c r="U75" s="233"/>
      <c r="V75" s="233"/>
      <c r="W75" s="233"/>
    </row>
    <row r="76" spans="1:23" s="47" customFormat="1" x14ac:dyDescent="0.2">
      <c r="A76" s="262"/>
      <c r="B76" s="267" t="s">
        <v>323</v>
      </c>
      <c r="C76" s="61">
        <f t="shared" si="40"/>
        <v>3782.16</v>
      </c>
      <c r="D76" s="299">
        <v>3782.16</v>
      </c>
      <c r="E76" s="299"/>
      <c r="F76" s="299"/>
      <c r="G76" s="56"/>
      <c r="H76" s="298">
        <f t="shared" si="39"/>
        <v>0.91</v>
      </c>
      <c r="I76" s="299">
        <v>0.91</v>
      </c>
      <c r="J76" s="65"/>
      <c r="K76" s="65"/>
      <c r="L76" s="56"/>
      <c r="M76" s="232">
        <f t="shared" si="34"/>
        <v>4156.2197802197798</v>
      </c>
      <c r="N76" s="62"/>
      <c r="O76" s="66"/>
      <c r="P76" s="66"/>
      <c r="Q76" s="66"/>
      <c r="R76" s="66"/>
      <c r="S76" s="63"/>
      <c r="T76" s="59"/>
      <c r="U76" s="59"/>
      <c r="V76" s="59"/>
      <c r="W76" s="59"/>
    </row>
    <row r="77" spans="1:23" s="47" customFormat="1" ht="14.25" customHeight="1" x14ac:dyDescent="0.2">
      <c r="A77" s="262"/>
      <c r="B77" s="267" t="s">
        <v>324</v>
      </c>
      <c r="C77" s="61">
        <f>D77+F77+E77</f>
        <v>31.123999999999999</v>
      </c>
      <c r="D77" s="299">
        <v>11.334</v>
      </c>
      <c r="E77" s="299">
        <v>7.9619999999999997</v>
      </c>
      <c r="F77" s="299">
        <v>11.827999999999999</v>
      </c>
      <c r="G77" s="56"/>
      <c r="H77" s="298">
        <f t="shared" si="39"/>
        <v>8.0000000000000002E-3</v>
      </c>
      <c r="I77" s="299">
        <v>3.0000000000000001E-3</v>
      </c>
      <c r="J77" s="299">
        <v>2E-3</v>
      </c>
      <c r="K77" s="299">
        <v>3.0000000000000001E-3</v>
      </c>
      <c r="L77" s="56"/>
      <c r="M77" s="232">
        <f t="shared" si="34"/>
        <v>3890.4999999999995</v>
      </c>
      <c r="N77" s="62"/>
      <c r="O77" s="66"/>
      <c r="P77" s="66"/>
      <c r="Q77" s="66"/>
      <c r="R77" s="66"/>
      <c r="S77" s="63"/>
      <c r="T77" s="63"/>
      <c r="U77" s="63"/>
      <c r="V77" s="63"/>
      <c r="W77" s="59"/>
    </row>
    <row r="78" spans="1:23" s="47" customFormat="1" x14ac:dyDescent="0.2">
      <c r="A78" s="262"/>
      <c r="B78" s="267" t="s">
        <v>325</v>
      </c>
      <c r="C78" s="61">
        <f>D78+F78+E78</f>
        <v>28.213000000000001</v>
      </c>
      <c r="D78" s="299">
        <v>8.5540000000000003</v>
      </c>
      <c r="E78" s="299">
        <v>9.0850000000000009</v>
      </c>
      <c r="F78" s="299">
        <v>10.574</v>
      </c>
      <c r="G78" s="56"/>
      <c r="H78" s="298">
        <f t="shared" si="39"/>
        <v>8.0000000000000002E-3</v>
      </c>
      <c r="I78" s="299">
        <v>2E-3</v>
      </c>
      <c r="J78" s="299">
        <v>3.0000000000000001E-3</v>
      </c>
      <c r="K78" s="299">
        <v>3.0000000000000001E-3</v>
      </c>
      <c r="L78" s="56"/>
      <c r="M78" s="232">
        <f t="shared" si="34"/>
        <v>3526.625</v>
      </c>
      <c r="N78" s="62"/>
      <c r="O78" s="66"/>
      <c r="P78" s="66"/>
      <c r="Q78" s="66"/>
      <c r="R78" s="66"/>
      <c r="S78" s="63"/>
      <c r="T78" s="63"/>
      <c r="U78" s="63"/>
      <c r="V78" s="63"/>
      <c r="W78" s="59"/>
    </row>
    <row r="79" spans="1:23" s="47" customFormat="1" hidden="1" x14ac:dyDescent="0.2">
      <c r="A79" s="262"/>
      <c r="B79" s="279"/>
      <c r="C79" s="61"/>
      <c r="D79" s="56"/>
      <c r="E79" s="56"/>
      <c r="F79" s="56"/>
      <c r="G79" s="56"/>
      <c r="H79" s="296"/>
      <c r="I79" s="65"/>
      <c r="J79" s="65"/>
      <c r="K79" s="65"/>
      <c r="L79" s="56"/>
      <c r="M79" s="232"/>
      <c r="N79" s="62"/>
      <c r="O79" s="66"/>
      <c r="P79" s="66"/>
      <c r="Q79" s="66"/>
      <c r="R79" s="66"/>
      <c r="S79" s="63"/>
      <c r="T79" s="63"/>
      <c r="U79" s="63"/>
      <c r="V79" s="63"/>
      <c r="W79" s="59"/>
    </row>
    <row r="80" spans="1:23" x14ac:dyDescent="0.2">
      <c r="A80" s="268" t="s">
        <v>129</v>
      </c>
      <c r="B80" s="269" t="s">
        <v>130</v>
      </c>
      <c r="C80" s="61">
        <f>D80+E80+F80</f>
        <v>71146.127999999997</v>
      </c>
      <c r="D80" s="61">
        <f>SUM(D81:D86)</f>
        <v>201.477</v>
      </c>
      <c r="E80" s="61">
        <f t="shared" ref="E80:F80" si="41">SUM(E81:E86)</f>
        <v>70896.562999999995</v>
      </c>
      <c r="F80" s="61">
        <f t="shared" si="41"/>
        <v>48.088000000000001</v>
      </c>
      <c r="G80" s="61"/>
      <c r="H80" s="298">
        <f t="shared" si="39"/>
        <v>20.818999999999999</v>
      </c>
      <c r="I80" s="61">
        <f>SUM(I81:I86)</f>
        <v>5.8000000000000003E-2</v>
      </c>
      <c r="J80" s="61">
        <f t="shared" ref="J80" si="42">SUM(J81:J86)</f>
        <v>20.751999999999999</v>
      </c>
      <c r="K80" s="61">
        <f t="shared" ref="K80" si="43">SUM(K81:K86)</f>
        <v>9.0000000000000011E-3</v>
      </c>
      <c r="L80" s="61"/>
      <c r="M80" s="232">
        <f t="shared" si="34"/>
        <v>3417.3652913204282</v>
      </c>
      <c r="N80" s="62"/>
      <c r="O80" s="233"/>
      <c r="P80" s="233"/>
      <c r="Q80" s="233"/>
      <c r="R80" s="233"/>
      <c r="S80" s="233"/>
      <c r="T80" s="233"/>
      <c r="U80" s="233"/>
      <c r="V80" s="233"/>
      <c r="W80" s="233"/>
    </row>
    <row r="81" spans="1:23" s="47" customFormat="1" x14ac:dyDescent="0.2">
      <c r="A81" s="262"/>
      <c r="B81" s="267" t="s">
        <v>290</v>
      </c>
      <c r="C81" s="61">
        <f>D81+E81+F81</f>
        <v>201.52700000000002</v>
      </c>
      <c r="D81" s="56">
        <v>201.477</v>
      </c>
      <c r="E81" s="56">
        <v>0.05</v>
      </c>
      <c r="F81" s="56"/>
      <c r="G81" s="56"/>
      <c r="H81" s="298">
        <f t="shared" si="39"/>
        <v>5.9000000000000004E-2</v>
      </c>
      <c r="I81" s="299">
        <v>5.8000000000000003E-2</v>
      </c>
      <c r="J81" s="299">
        <v>1E-3</v>
      </c>
      <c r="K81" s="299"/>
      <c r="L81" s="56"/>
      <c r="M81" s="232">
        <f t="shared" si="34"/>
        <v>3415.7118644067796</v>
      </c>
      <c r="N81" s="62"/>
      <c r="O81" s="57"/>
      <c r="P81" s="57"/>
      <c r="Q81" s="57"/>
      <c r="R81" s="57"/>
      <c r="S81" s="63"/>
      <c r="T81" s="59"/>
      <c r="U81" s="59"/>
      <c r="V81" s="59"/>
      <c r="W81" s="59"/>
    </row>
    <row r="82" spans="1:23" s="47" customFormat="1" x14ac:dyDescent="0.2">
      <c r="A82" s="262"/>
      <c r="B82" s="267" t="s">
        <v>326</v>
      </c>
      <c r="C82" s="61">
        <f t="shared" ref="C82:C83" si="44">D82+E82+F82</f>
        <v>30506.088</v>
      </c>
      <c r="D82" s="56"/>
      <c r="E82" s="56">
        <v>30506.088</v>
      </c>
      <c r="F82" s="56"/>
      <c r="G82" s="56"/>
      <c r="H82" s="298">
        <f t="shared" si="39"/>
        <v>11.002000000000001</v>
      </c>
      <c r="I82" s="299"/>
      <c r="J82" s="299">
        <v>11.002000000000001</v>
      </c>
      <c r="K82" s="299"/>
      <c r="L82" s="56"/>
      <c r="M82" s="232">
        <f t="shared" si="34"/>
        <v>2772.7765860752588</v>
      </c>
      <c r="N82" s="62"/>
      <c r="O82" s="57"/>
      <c r="P82" s="57"/>
      <c r="Q82" s="57"/>
      <c r="R82" s="57"/>
      <c r="S82" s="63"/>
      <c r="T82" s="59"/>
      <c r="U82" s="59"/>
      <c r="V82" s="59"/>
      <c r="W82" s="59"/>
    </row>
    <row r="83" spans="1:23" s="47" customFormat="1" x14ac:dyDescent="0.2">
      <c r="A83" s="262"/>
      <c r="B83" s="267" t="s">
        <v>291</v>
      </c>
      <c r="C83" s="61">
        <f t="shared" si="44"/>
        <v>4691.6310000000003</v>
      </c>
      <c r="D83" s="56"/>
      <c r="E83" s="56">
        <v>4691.6310000000003</v>
      </c>
      <c r="F83" s="56"/>
      <c r="G83" s="56"/>
      <c r="H83" s="298">
        <f t="shared" si="39"/>
        <v>1.665</v>
      </c>
      <c r="I83" s="299"/>
      <c r="J83" s="299">
        <v>1.665</v>
      </c>
      <c r="K83" s="299"/>
      <c r="L83" s="56"/>
      <c r="M83" s="232">
        <f t="shared" si="34"/>
        <v>2817.7963963963966</v>
      </c>
      <c r="N83" s="62"/>
      <c r="O83" s="57"/>
      <c r="P83" s="57"/>
      <c r="Q83" s="57"/>
      <c r="R83" s="57"/>
      <c r="S83" s="63"/>
      <c r="T83" s="59"/>
      <c r="U83" s="59"/>
      <c r="V83" s="59"/>
      <c r="W83" s="59"/>
    </row>
    <row r="84" spans="1:23" s="47" customFormat="1" x14ac:dyDescent="0.2">
      <c r="A84" s="262"/>
      <c r="B84" s="267" t="s">
        <v>315</v>
      </c>
      <c r="C84" s="61">
        <f t="shared" ref="C84" si="45">D84+E84+F84</f>
        <v>35698.794000000002</v>
      </c>
      <c r="D84" s="56"/>
      <c r="E84" s="56">
        <v>35698.794000000002</v>
      </c>
      <c r="F84" s="56"/>
      <c r="G84" s="56"/>
      <c r="H84" s="298">
        <f t="shared" ref="H84" si="46">I84+J84+K84</f>
        <v>8.0839999999999996</v>
      </c>
      <c r="I84" s="299"/>
      <c r="J84" s="299">
        <v>8.0839999999999996</v>
      </c>
      <c r="K84" s="299"/>
      <c r="L84" s="56"/>
      <c r="M84" s="232">
        <f t="shared" ref="M84" si="47">C84/H84</f>
        <v>4415.9814448292927</v>
      </c>
      <c r="N84" s="62"/>
      <c r="O84" s="57"/>
      <c r="P84" s="57"/>
      <c r="Q84" s="57"/>
      <c r="R84" s="57"/>
      <c r="S84" s="63"/>
      <c r="T84" s="59"/>
      <c r="U84" s="59"/>
      <c r="V84" s="59"/>
      <c r="W84" s="59"/>
    </row>
    <row r="85" spans="1:23" s="47" customFormat="1" x14ac:dyDescent="0.2">
      <c r="A85" s="262"/>
      <c r="B85" s="267" t="s">
        <v>292</v>
      </c>
      <c r="C85" s="61">
        <f>D85+E85+F85</f>
        <v>36.517000000000003</v>
      </c>
      <c r="D85" s="56"/>
      <c r="E85" s="56"/>
      <c r="F85" s="56">
        <v>36.517000000000003</v>
      </c>
      <c r="G85" s="56"/>
      <c r="H85" s="298">
        <f t="shared" si="39"/>
        <v>7.0000000000000001E-3</v>
      </c>
      <c r="I85" s="299"/>
      <c r="J85" s="299"/>
      <c r="K85" s="299">
        <v>7.0000000000000001E-3</v>
      </c>
      <c r="L85" s="56"/>
      <c r="M85" s="232">
        <f t="shared" si="34"/>
        <v>5216.7142857142862</v>
      </c>
      <c r="N85" s="62"/>
      <c r="O85" s="57"/>
      <c r="P85" s="57"/>
      <c r="Q85" s="57"/>
      <c r="R85" s="57"/>
      <c r="S85" s="63"/>
      <c r="T85" s="59"/>
      <c r="U85" s="63"/>
      <c r="V85" s="59"/>
      <c r="W85" s="59"/>
    </row>
    <row r="86" spans="1:23" s="47" customFormat="1" x14ac:dyDescent="0.2">
      <c r="A86" s="262"/>
      <c r="B86" s="267" t="s">
        <v>314</v>
      </c>
      <c r="C86" s="61">
        <f>D86+E86+F86</f>
        <v>11.571</v>
      </c>
      <c r="D86" s="56"/>
      <c r="E86" s="56"/>
      <c r="F86" s="56">
        <v>11.571</v>
      </c>
      <c r="G86" s="56"/>
      <c r="H86" s="298">
        <f t="shared" si="39"/>
        <v>2E-3</v>
      </c>
      <c r="I86" s="299"/>
      <c r="J86" s="299"/>
      <c r="K86" s="299">
        <v>2E-3</v>
      </c>
      <c r="L86" s="56"/>
      <c r="M86" s="232">
        <f t="shared" si="34"/>
        <v>5785.5</v>
      </c>
      <c r="N86" s="62"/>
      <c r="O86" s="57"/>
      <c r="P86" s="57"/>
      <c r="Q86" s="57"/>
      <c r="R86" s="57"/>
      <c r="S86" s="63"/>
      <c r="T86" s="59"/>
      <c r="U86" s="63"/>
      <c r="V86" s="59"/>
      <c r="W86" s="59"/>
    </row>
    <row r="87" spans="1:23" s="25" customFormat="1" x14ac:dyDescent="0.2">
      <c r="A87" s="268" t="s">
        <v>131</v>
      </c>
      <c r="B87" s="264" t="s">
        <v>132</v>
      </c>
      <c r="C87" s="61">
        <f>C80+C60+C52</f>
        <v>394866.18800000002</v>
      </c>
      <c r="D87" s="61">
        <f t="shared" ref="D87:K87" si="48">D80+D60+D52</f>
        <v>138852.37300000002</v>
      </c>
      <c r="E87" s="61">
        <f t="shared" si="48"/>
        <v>239550.35</v>
      </c>
      <c r="F87" s="61">
        <f t="shared" si="48"/>
        <v>16463.465</v>
      </c>
      <c r="G87" s="298">
        <f t="shared" si="48"/>
        <v>0</v>
      </c>
      <c r="H87" s="298">
        <f t="shared" si="48"/>
        <v>109.18799999999999</v>
      </c>
      <c r="I87" s="298">
        <f t="shared" si="48"/>
        <v>37.449999999999996</v>
      </c>
      <c r="J87" s="298">
        <f t="shared" si="48"/>
        <v>67.323999999999998</v>
      </c>
      <c r="K87" s="298">
        <f t="shared" si="48"/>
        <v>4.4140000000000006</v>
      </c>
      <c r="L87" s="298"/>
      <c r="M87" s="232">
        <f t="shared" si="34"/>
        <v>3616.3881378906112</v>
      </c>
      <c r="N87" s="62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1:23" x14ac:dyDescent="0.2">
      <c r="H88" s="288">
        <f>SUM(H52,H66,H75,H76,H77,H78)</f>
        <v>8.3299999999999983</v>
      </c>
      <c r="I88" s="288">
        <f t="shared" ref="I88:K88" si="49">SUM(I52,I66,I75,I76,I77,I78)</f>
        <v>7.1189999999999998</v>
      </c>
      <c r="J88" s="288">
        <f t="shared" si="49"/>
        <v>0.372</v>
      </c>
      <c r="K88" s="288">
        <f t="shared" si="49"/>
        <v>0.83899999999999997</v>
      </c>
    </row>
    <row r="89" spans="1:23" x14ac:dyDescent="0.2">
      <c r="H89" s="289">
        <f>H87-H80</f>
        <v>88.368999999999986</v>
      </c>
      <c r="I89" s="289">
        <f t="shared" ref="I89:K89" si="50">I87-I80</f>
        <v>37.391999999999996</v>
      </c>
      <c r="J89" s="289">
        <f t="shared" si="50"/>
        <v>46.572000000000003</v>
      </c>
      <c r="K89" s="289">
        <f t="shared" si="50"/>
        <v>4.4050000000000002</v>
      </c>
    </row>
    <row r="90" spans="1:23" hidden="1" x14ac:dyDescent="0.2"/>
    <row r="91" spans="1:23" hidden="1" x14ac:dyDescent="0.2"/>
    <row r="92" spans="1:23" s="25" customFormat="1" ht="25.5" hidden="1" customHeight="1" x14ac:dyDescent="0.2">
      <c r="A92" s="326" t="s">
        <v>105</v>
      </c>
      <c r="B92" s="326" t="s">
        <v>14</v>
      </c>
      <c r="C92" s="327" t="s">
        <v>106</v>
      </c>
      <c r="D92" s="327"/>
      <c r="E92" s="327"/>
      <c r="F92" s="327"/>
      <c r="G92" s="327"/>
      <c r="H92" s="330" t="s">
        <v>107</v>
      </c>
      <c r="I92" s="330"/>
      <c r="J92" s="330"/>
      <c r="K92" s="330"/>
      <c r="L92" s="330"/>
      <c r="M92" s="331" t="s">
        <v>108</v>
      </c>
      <c r="N92" s="332" t="s">
        <v>109</v>
      </c>
      <c r="O92" s="333"/>
      <c r="P92" s="333"/>
      <c r="Q92" s="333"/>
      <c r="R92" s="334"/>
      <c r="S92" s="335" t="s">
        <v>110</v>
      </c>
      <c r="T92" s="335"/>
      <c r="U92" s="335"/>
      <c r="V92" s="335"/>
      <c r="W92" s="335"/>
    </row>
    <row r="93" spans="1:23" s="25" customFormat="1" ht="18" hidden="1" customHeight="1" x14ac:dyDescent="0.2">
      <c r="A93" s="326"/>
      <c r="B93" s="326"/>
      <c r="C93" s="50" t="s">
        <v>111</v>
      </c>
      <c r="D93" s="50" t="s">
        <v>6</v>
      </c>
      <c r="E93" s="50" t="s">
        <v>7</v>
      </c>
      <c r="F93" s="50" t="s">
        <v>112</v>
      </c>
      <c r="G93" s="50" t="s">
        <v>9</v>
      </c>
      <c r="H93" s="50" t="s">
        <v>111</v>
      </c>
      <c r="I93" s="50" t="s">
        <v>6</v>
      </c>
      <c r="J93" s="50" t="s">
        <v>7</v>
      </c>
      <c r="K93" s="50" t="s">
        <v>112</v>
      </c>
      <c r="L93" s="50" t="s">
        <v>9</v>
      </c>
      <c r="M93" s="331"/>
      <c r="N93" s="27" t="s">
        <v>111</v>
      </c>
      <c r="O93" s="51" t="s">
        <v>6</v>
      </c>
      <c r="P93" s="51" t="s">
        <v>7</v>
      </c>
      <c r="Q93" s="51" t="s">
        <v>112</v>
      </c>
      <c r="R93" s="51" t="s">
        <v>9</v>
      </c>
      <c r="S93" s="52" t="s">
        <v>111</v>
      </c>
      <c r="T93" s="52" t="s">
        <v>6</v>
      </c>
      <c r="U93" s="52" t="s">
        <v>7</v>
      </c>
      <c r="V93" s="52" t="s">
        <v>112</v>
      </c>
      <c r="W93" s="52" t="s">
        <v>9</v>
      </c>
    </row>
    <row r="94" spans="1:23" s="55" customFormat="1" ht="13.5" hidden="1" customHeight="1" x14ac:dyDescent="0.2">
      <c r="A94" s="53">
        <v>1</v>
      </c>
      <c r="B94" s="54">
        <f t="shared" ref="B94" si="51">+A94+1</f>
        <v>2</v>
      </c>
      <c r="C94" s="54">
        <f>+B94+1</f>
        <v>3</v>
      </c>
      <c r="D94" s="54">
        <f t="shared" ref="D94:W94" si="52">+C94+1</f>
        <v>4</v>
      </c>
      <c r="E94" s="54">
        <f t="shared" si="52"/>
        <v>5</v>
      </c>
      <c r="F94" s="54">
        <f t="shared" si="52"/>
        <v>6</v>
      </c>
      <c r="G94" s="54">
        <f t="shared" si="52"/>
        <v>7</v>
      </c>
      <c r="H94" s="54">
        <f t="shared" si="52"/>
        <v>8</v>
      </c>
      <c r="I94" s="54">
        <f t="shared" si="52"/>
        <v>9</v>
      </c>
      <c r="J94" s="54">
        <f t="shared" si="52"/>
        <v>10</v>
      </c>
      <c r="K94" s="54">
        <f t="shared" si="52"/>
        <v>11</v>
      </c>
      <c r="L94" s="54">
        <f t="shared" si="52"/>
        <v>12</v>
      </c>
      <c r="M94" s="54">
        <f t="shared" si="52"/>
        <v>13</v>
      </c>
      <c r="N94" s="54">
        <f t="shared" si="52"/>
        <v>14</v>
      </c>
      <c r="O94" s="54">
        <f t="shared" si="52"/>
        <v>15</v>
      </c>
      <c r="P94" s="54">
        <f t="shared" si="52"/>
        <v>16</v>
      </c>
      <c r="Q94" s="54">
        <f t="shared" si="52"/>
        <v>17</v>
      </c>
      <c r="R94" s="54">
        <f t="shared" si="52"/>
        <v>18</v>
      </c>
      <c r="S94" s="54">
        <f t="shared" si="52"/>
        <v>19</v>
      </c>
      <c r="T94" s="54">
        <f t="shared" si="52"/>
        <v>20</v>
      </c>
      <c r="U94" s="54">
        <f t="shared" si="52"/>
        <v>21</v>
      </c>
      <c r="V94" s="54">
        <f t="shared" si="52"/>
        <v>22</v>
      </c>
      <c r="W94" s="54">
        <f t="shared" si="52"/>
        <v>23</v>
      </c>
    </row>
    <row r="95" spans="1:23" ht="15" customHeight="1" x14ac:dyDescent="0.2">
      <c r="A95" s="323" t="str">
        <f>П1.5!N4</f>
        <v>2017 год</v>
      </c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5"/>
    </row>
    <row r="96" spans="1:23" s="25" customFormat="1" x14ac:dyDescent="0.2">
      <c r="A96" s="260">
        <v>1</v>
      </c>
      <c r="B96" s="261" t="s">
        <v>16</v>
      </c>
      <c r="C96" s="61">
        <f>SUM(D96:F96)</f>
        <v>1577.9540000000002</v>
      </c>
      <c r="D96" s="61">
        <f>D98+D99</f>
        <v>95.076999999999998</v>
      </c>
      <c r="E96" s="61">
        <f>SUM(E98:E102)</f>
        <v>0.72</v>
      </c>
      <c r="F96" s="61">
        <f>F99+F100+F103</f>
        <v>1482.1570000000002</v>
      </c>
      <c r="G96" s="61"/>
      <c r="H96" s="298">
        <f>SUM(I96:K96)</f>
        <v>0.31900000000000001</v>
      </c>
      <c r="I96" s="298">
        <f>I98+I99</f>
        <v>2.1000000000000001E-2</v>
      </c>
      <c r="J96" s="298">
        <f>SUM(J97:J101)</f>
        <v>0</v>
      </c>
      <c r="K96" s="298">
        <f>K99+K100+K103</f>
        <v>0.29799999999999999</v>
      </c>
      <c r="L96" s="298"/>
      <c r="M96" s="232">
        <f>C96/H96</f>
        <v>4946.5642633228845</v>
      </c>
      <c r="N96" s="62"/>
      <c r="O96" s="233"/>
      <c r="P96" s="233"/>
      <c r="Q96" s="233"/>
      <c r="R96" s="233"/>
      <c r="S96" s="233"/>
      <c r="T96" s="233"/>
      <c r="U96" s="233"/>
      <c r="V96" s="233"/>
      <c r="W96" s="233"/>
    </row>
    <row r="97" spans="1:23" x14ac:dyDescent="0.2">
      <c r="A97" s="262" t="s">
        <v>59</v>
      </c>
      <c r="B97" s="263" t="s">
        <v>17</v>
      </c>
      <c r="C97" s="61"/>
      <c r="D97" s="56"/>
      <c r="E97" s="56"/>
      <c r="F97" s="56"/>
      <c r="G97" s="56"/>
      <c r="H97" s="296"/>
      <c r="I97" s="65"/>
      <c r="J97" s="65"/>
      <c r="K97" s="65"/>
      <c r="L97" s="56"/>
      <c r="M97" s="232"/>
      <c r="N97" s="62"/>
      <c r="O97" s="57"/>
      <c r="P97" s="57"/>
      <c r="Q97" s="57"/>
      <c r="R97" s="57"/>
      <c r="S97" s="58"/>
      <c r="T97" s="59"/>
      <c r="U97" s="59"/>
      <c r="V97" s="59"/>
      <c r="W97" s="59"/>
    </row>
    <row r="98" spans="1:23" s="25" customFormat="1" ht="13.5" customHeight="1" x14ac:dyDescent="0.2">
      <c r="A98" s="262" t="s">
        <v>113</v>
      </c>
      <c r="B98" s="263" t="s">
        <v>114</v>
      </c>
      <c r="C98" s="61">
        <f>D98+F98</f>
        <v>24.62</v>
      </c>
      <c r="D98" s="56">
        <f>D54+D11</f>
        <v>24.62</v>
      </c>
      <c r="E98" s="56"/>
      <c r="F98" s="56"/>
      <c r="G98" s="56"/>
      <c r="H98" s="298">
        <f>I98+K98</f>
        <v>5.0000000000000001E-3</v>
      </c>
      <c r="I98" s="299">
        <v>5.0000000000000001E-3</v>
      </c>
      <c r="J98" s="65"/>
      <c r="K98" s="65"/>
      <c r="L98" s="56"/>
      <c r="M98" s="232">
        <f t="shared" ref="M98:M100" si="53">C98/H98</f>
        <v>4924</v>
      </c>
      <c r="N98" s="62"/>
      <c r="O98" s="57"/>
      <c r="P98" s="57"/>
      <c r="Q98" s="57"/>
      <c r="R98" s="57"/>
      <c r="S98" s="58"/>
      <c r="T98" s="59"/>
      <c r="U98" s="59"/>
      <c r="V98" s="59"/>
      <c r="W98" s="59"/>
    </row>
    <row r="99" spans="1:23" s="25" customFormat="1" x14ac:dyDescent="0.2">
      <c r="A99" s="262" t="s">
        <v>115</v>
      </c>
      <c r="B99" s="263" t="s">
        <v>116</v>
      </c>
      <c r="C99" s="61">
        <f>D99+F99</f>
        <v>1514.395</v>
      </c>
      <c r="D99" s="56">
        <f>D55+D12</f>
        <v>70.456999999999994</v>
      </c>
      <c r="E99" s="56"/>
      <c r="F99" s="56">
        <f>F55+F12</f>
        <v>1443.9380000000001</v>
      </c>
      <c r="G99" s="56"/>
      <c r="H99" s="298">
        <f>I99+K99</f>
        <v>0.30599999999999999</v>
      </c>
      <c r="I99" s="299">
        <v>1.6E-2</v>
      </c>
      <c r="J99" s="299"/>
      <c r="K99" s="299">
        <v>0.28999999999999998</v>
      </c>
      <c r="L99" s="56"/>
      <c r="M99" s="232">
        <f t="shared" si="53"/>
        <v>4949.0032679738561</v>
      </c>
      <c r="N99" s="62"/>
      <c r="O99" s="57"/>
      <c r="P99" s="57"/>
      <c r="Q99" s="57"/>
      <c r="R99" s="57"/>
      <c r="S99" s="58"/>
      <c r="T99" s="59"/>
      <c r="U99" s="59"/>
      <c r="V99" s="59"/>
      <c r="W99" s="59"/>
    </row>
    <row r="100" spans="1:23" s="25" customFormat="1" x14ac:dyDescent="0.2">
      <c r="A100" s="262" t="s">
        <v>117</v>
      </c>
      <c r="B100" s="263" t="s">
        <v>118</v>
      </c>
      <c r="C100" s="61">
        <f>SUM(D100:F100)</f>
        <v>5.4589999999999996</v>
      </c>
      <c r="D100" s="56"/>
      <c r="E100" s="56">
        <f>E56+E13</f>
        <v>0.72</v>
      </c>
      <c r="F100" s="56">
        <f>F56+F13</f>
        <v>4.7389999999999999</v>
      </c>
      <c r="G100" s="56"/>
      <c r="H100" s="298">
        <f>I100+K100</f>
        <v>1E-3</v>
      </c>
      <c r="I100" s="299"/>
      <c r="J100" s="299">
        <v>0</v>
      </c>
      <c r="K100" s="299">
        <v>1E-3</v>
      </c>
      <c r="L100" s="56"/>
      <c r="M100" s="232">
        <f t="shared" si="53"/>
        <v>5458.9999999999991</v>
      </c>
      <c r="N100" s="62"/>
      <c r="O100" s="57"/>
      <c r="P100" s="57"/>
      <c r="Q100" s="57"/>
      <c r="R100" s="57"/>
      <c r="S100" s="58"/>
      <c r="T100" s="59"/>
      <c r="U100" s="59"/>
      <c r="V100" s="59"/>
      <c r="W100" s="59"/>
    </row>
    <row r="101" spans="1:23" s="25" customFormat="1" x14ac:dyDescent="0.2">
      <c r="A101" s="262" t="s">
        <v>60</v>
      </c>
      <c r="B101" s="263" t="s">
        <v>18</v>
      </c>
      <c r="C101" s="61"/>
      <c r="D101" s="56"/>
      <c r="E101" s="56"/>
      <c r="F101" s="56"/>
      <c r="G101" s="56"/>
      <c r="H101" s="298"/>
      <c r="I101" s="299"/>
      <c r="J101" s="299"/>
      <c r="K101" s="299"/>
      <c r="L101" s="56"/>
      <c r="M101" s="232"/>
      <c r="N101" s="62"/>
      <c r="O101" s="57"/>
      <c r="P101" s="57"/>
      <c r="Q101" s="57"/>
      <c r="R101" s="57"/>
      <c r="S101" s="58"/>
      <c r="T101" s="59"/>
      <c r="U101" s="59"/>
      <c r="V101" s="59"/>
      <c r="W101" s="59"/>
    </row>
    <row r="102" spans="1:23" s="25" customFormat="1" x14ac:dyDescent="0.2">
      <c r="A102" s="262" t="s">
        <v>119</v>
      </c>
      <c r="B102" s="263" t="s">
        <v>114</v>
      </c>
      <c r="C102" s="61"/>
      <c r="D102" s="56"/>
      <c r="E102" s="56"/>
      <c r="F102" s="56"/>
      <c r="G102" s="56"/>
      <c r="H102" s="298"/>
      <c r="I102" s="299"/>
      <c r="J102" s="299"/>
      <c r="K102" s="299"/>
      <c r="L102" s="56"/>
      <c r="M102" s="232"/>
      <c r="N102" s="62"/>
      <c r="O102" s="57"/>
      <c r="P102" s="57"/>
      <c r="Q102" s="57"/>
      <c r="R102" s="57"/>
      <c r="S102" s="58"/>
      <c r="T102" s="59"/>
      <c r="U102" s="59"/>
      <c r="V102" s="59"/>
      <c r="W102" s="59"/>
    </row>
    <row r="103" spans="1:23" s="25" customFormat="1" x14ac:dyDescent="0.2">
      <c r="A103" s="262" t="s">
        <v>120</v>
      </c>
      <c r="B103" s="263" t="s">
        <v>121</v>
      </c>
      <c r="C103" s="61">
        <f>D103+F103</f>
        <v>33.480000000000004</v>
      </c>
      <c r="D103" s="56"/>
      <c r="E103" s="56"/>
      <c r="F103" s="56">
        <f>F59+F16</f>
        <v>33.480000000000004</v>
      </c>
      <c r="G103" s="56"/>
      <c r="H103" s="298">
        <f>I103+K103</f>
        <v>7.0000000000000001E-3</v>
      </c>
      <c r="I103" s="299"/>
      <c r="J103" s="299"/>
      <c r="K103" s="299">
        <v>7.0000000000000001E-3</v>
      </c>
      <c r="L103" s="56"/>
      <c r="M103" s="232">
        <f t="shared" ref="M103:M104" si="54">C103/H103</f>
        <v>4782.8571428571431</v>
      </c>
      <c r="N103" s="62"/>
      <c r="O103" s="233"/>
      <c r="P103" s="233"/>
      <c r="Q103" s="233"/>
      <c r="R103" s="233"/>
      <c r="S103" s="233"/>
      <c r="T103" s="233"/>
      <c r="U103" s="233"/>
      <c r="V103" s="233"/>
      <c r="W103" s="233"/>
    </row>
    <row r="104" spans="1:23" s="25" customFormat="1" x14ac:dyDescent="0.2">
      <c r="A104" s="260" t="s">
        <v>19</v>
      </c>
      <c r="B104" s="264" t="s">
        <v>20</v>
      </c>
      <c r="C104" s="61">
        <f>C109+C114</f>
        <v>613719.14199999999</v>
      </c>
      <c r="D104" s="61">
        <f t="shared" ref="D104:F104" si="55">D109+D114</f>
        <v>287392.17599999998</v>
      </c>
      <c r="E104" s="61">
        <f t="shared" si="55"/>
        <v>294489.71799999999</v>
      </c>
      <c r="F104" s="61">
        <f t="shared" si="55"/>
        <v>31837.248</v>
      </c>
      <c r="G104" s="61"/>
      <c r="H104" s="298">
        <f t="shared" ref="H104" si="56">I104+J104+K104</f>
        <v>84.299000000000007</v>
      </c>
      <c r="I104" s="298">
        <f t="shared" ref="I104:K104" si="57">I109+I114</f>
        <v>39.148000000000003</v>
      </c>
      <c r="J104" s="298">
        <f t="shared" si="57"/>
        <v>40.970000000000006</v>
      </c>
      <c r="K104" s="298">
        <f t="shared" si="57"/>
        <v>4.181</v>
      </c>
      <c r="L104" s="61"/>
      <c r="M104" s="232">
        <f t="shared" si="54"/>
        <v>7280.2659818028678</v>
      </c>
      <c r="N104" s="62"/>
      <c r="O104" s="233"/>
      <c r="P104" s="233"/>
      <c r="Q104" s="233"/>
      <c r="R104" s="233"/>
      <c r="S104" s="233"/>
      <c r="T104" s="233"/>
      <c r="U104" s="233"/>
      <c r="V104" s="233"/>
      <c r="W104" s="233"/>
    </row>
    <row r="105" spans="1:23" s="25" customFormat="1" x14ac:dyDescent="0.2">
      <c r="A105" s="262" t="s">
        <v>77</v>
      </c>
      <c r="B105" s="60" t="s">
        <v>122</v>
      </c>
      <c r="C105" s="61"/>
      <c r="D105" s="61"/>
      <c r="E105" s="61"/>
      <c r="F105" s="61"/>
      <c r="G105" s="61"/>
      <c r="H105" s="298"/>
      <c r="I105" s="298"/>
      <c r="J105" s="298"/>
      <c r="K105" s="298"/>
      <c r="L105" s="61"/>
      <c r="M105" s="232"/>
      <c r="N105" s="62"/>
      <c r="O105" s="233"/>
      <c r="P105" s="233"/>
      <c r="Q105" s="233"/>
      <c r="R105" s="233"/>
      <c r="S105" s="233"/>
      <c r="T105" s="233"/>
      <c r="U105" s="233"/>
      <c r="V105" s="233"/>
      <c r="W105" s="233"/>
    </row>
    <row r="106" spans="1:23" x14ac:dyDescent="0.2">
      <c r="A106" s="265"/>
      <c r="B106" s="60" t="s">
        <v>123</v>
      </c>
      <c r="C106" s="61"/>
      <c r="D106" s="56"/>
      <c r="E106" s="56"/>
      <c r="F106" s="56"/>
      <c r="G106" s="56"/>
      <c r="H106" s="298"/>
      <c r="I106" s="299"/>
      <c r="J106" s="299"/>
      <c r="K106" s="299"/>
      <c r="L106" s="56"/>
      <c r="M106" s="232"/>
      <c r="N106" s="62"/>
      <c r="O106" s="57"/>
      <c r="P106" s="57"/>
      <c r="Q106" s="57"/>
      <c r="R106" s="57"/>
      <c r="S106" s="63"/>
      <c r="T106" s="59"/>
      <c r="U106" s="59"/>
      <c r="V106" s="59"/>
      <c r="W106" s="59"/>
    </row>
    <row r="107" spans="1:23" x14ac:dyDescent="0.2">
      <c r="A107" s="265"/>
      <c r="B107" s="60" t="s">
        <v>124</v>
      </c>
      <c r="C107" s="61"/>
      <c r="D107" s="56"/>
      <c r="E107" s="56"/>
      <c r="F107" s="56"/>
      <c r="G107" s="56"/>
      <c r="H107" s="298"/>
      <c r="I107" s="299"/>
      <c r="J107" s="299"/>
      <c r="K107" s="299"/>
      <c r="L107" s="56"/>
      <c r="M107" s="232"/>
      <c r="N107" s="62"/>
      <c r="O107" s="57"/>
      <c r="P107" s="57"/>
      <c r="Q107" s="57"/>
      <c r="R107" s="57"/>
      <c r="S107" s="63"/>
      <c r="T107" s="59"/>
      <c r="U107" s="59"/>
      <c r="V107" s="59"/>
      <c r="W107" s="59"/>
    </row>
    <row r="108" spans="1:23" s="47" customFormat="1" x14ac:dyDescent="0.2">
      <c r="A108" s="262"/>
      <c r="B108" s="60" t="s">
        <v>125</v>
      </c>
      <c r="C108" s="61"/>
      <c r="D108" s="56"/>
      <c r="E108" s="56"/>
      <c r="F108" s="56"/>
      <c r="G108" s="56"/>
      <c r="H108" s="298"/>
      <c r="I108" s="299"/>
      <c r="J108" s="299"/>
      <c r="K108" s="299"/>
      <c r="L108" s="56"/>
      <c r="M108" s="232"/>
      <c r="N108" s="62"/>
      <c r="O108" s="57"/>
      <c r="P108" s="57"/>
      <c r="Q108" s="57"/>
      <c r="R108" s="57"/>
      <c r="S108" s="63"/>
      <c r="T108" s="59"/>
      <c r="U108" s="59"/>
      <c r="V108" s="59"/>
      <c r="W108" s="59"/>
    </row>
    <row r="109" spans="1:23" s="25" customFormat="1" x14ac:dyDescent="0.2">
      <c r="A109" s="262" t="s">
        <v>81</v>
      </c>
      <c r="B109" s="266" t="s">
        <v>126</v>
      </c>
      <c r="C109" s="61">
        <f t="shared" ref="C109" si="58">D109+E109+F109</f>
        <v>85013.022999999986</v>
      </c>
      <c r="D109" s="61">
        <f>D110+D111+D112</f>
        <v>65435.856999999996</v>
      </c>
      <c r="E109" s="61">
        <f>E110+E111+E112+E113</f>
        <v>15230.209000000001</v>
      </c>
      <c r="F109" s="61">
        <f t="shared" ref="F109" si="59">F110+F111+F112</f>
        <v>4346.9570000000003</v>
      </c>
      <c r="G109" s="61"/>
      <c r="H109" s="298">
        <f t="shared" ref="H109" si="60">I109+J109+K109</f>
        <v>12.345000000000001</v>
      </c>
      <c r="I109" s="298">
        <f>I110+I111+I112</f>
        <v>9.5649999999999995</v>
      </c>
      <c r="J109" s="298">
        <f>J110+J111+J112+J113</f>
        <v>2.3220000000000001</v>
      </c>
      <c r="K109" s="298">
        <f t="shared" ref="K109" si="61">K110+K111+K112</f>
        <v>0.45800000000000002</v>
      </c>
      <c r="L109" s="61"/>
      <c r="M109" s="232">
        <f t="shared" ref="M109" si="62">C109/H109</f>
        <v>6886.4336168489253</v>
      </c>
      <c r="N109" s="62"/>
      <c r="O109" s="233"/>
      <c r="P109" s="233"/>
      <c r="Q109" s="233"/>
      <c r="R109" s="233"/>
      <c r="S109" s="233"/>
      <c r="T109" s="233"/>
      <c r="U109" s="233"/>
      <c r="V109" s="233"/>
      <c r="W109" s="233"/>
    </row>
    <row r="110" spans="1:23" s="47" customFormat="1" x14ac:dyDescent="0.2">
      <c r="A110" s="262"/>
      <c r="B110" s="267" t="s">
        <v>282</v>
      </c>
      <c r="C110" s="61">
        <f t="shared" ref="C110:C113" si="63">D110+E110+F110</f>
        <v>53066.885000000002</v>
      </c>
      <c r="D110" s="299">
        <f>D66+D23</f>
        <v>46263.264999999999</v>
      </c>
      <c r="E110" s="299">
        <v>2456.663</v>
      </c>
      <c r="F110" s="299">
        <f>F66+F23</f>
        <v>4346.9570000000003</v>
      </c>
      <c r="G110" s="299"/>
      <c r="H110" s="298">
        <f t="shared" ref="H110:H113" si="64">I110+J110+K110</f>
        <v>6.827</v>
      </c>
      <c r="I110" s="299">
        <v>6.0789999999999997</v>
      </c>
      <c r="J110" s="299">
        <v>0.28999999999999998</v>
      </c>
      <c r="K110" s="299">
        <v>0.45800000000000002</v>
      </c>
      <c r="L110" s="65"/>
      <c r="M110" s="232">
        <f t="shared" ref="M110:M130" si="65">C110/H110</f>
        <v>7773.0899370147945</v>
      </c>
      <c r="N110" s="62"/>
      <c r="O110" s="66"/>
      <c r="P110" s="66"/>
      <c r="Q110" s="66"/>
      <c r="R110" s="66"/>
      <c r="S110" s="63"/>
      <c r="T110" s="59"/>
      <c r="U110" s="59"/>
      <c r="V110" s="59"/>
      <c r="W110" s="59"/>
    </row>
    <row r="111" spans="1:23" s="47" customFormat="1" x14ac:dyDescent="0.2">
      <c r="A111" s="262"/>
      <c r="B111" s="267" t="s">
        <v>287</v>
      </c>
      <c r="C111" s="61">
        <f t="shared" si="63"/>
        <v>12681.046999999999</v>
      </c>
      <c r="D111" s="56">
        <f>D67+D24</f>
        <v>12681.046999999999</v>
      </c>
      <c r="E111" s="64"/>
      <c r="F111" s="64"/>
      <c r="G111" s="56"/>
      <c r="H111" s="298">
        <f t="shared" si="64"/>
        <v>2.3039999999999998</v>
      </c>
      <c r="I111" s="300">
        <v>2.3039999999999998</v>
      </c>
      <c r="J111" s="300"/>
      <c r="K111" s="300"/>
      <c r="L111" s="65"/>
      <c r="M111" s="232">
        <f t="shared" si="65"/>
        <v>5503.9266493055557</v>
      </c>
      <c r="N111" s="62"/>
      <c r="O111" s="66"/>
      <c r="P111" s="66"/>
      <c r="Q111" s="66"/>
      <c r="R111" s="66"/>
      <c r="S111" s="63"/>
      <c r="T111" s="63"/>
      <c r="U111" s="59"/>
      <c r="V111" s="59"/>
      <c r="W111" s="59"/>
    </row>
    <row r="112" spans="1:23" s="47" customFormat="1" x14ac:dyDescent="0.2">
      <c r="A112" s="262"/>
      <c r="B112" s="267" t="s">
        <v>288</v>
      </c>
      <c r="C112" s="61">
        <f t="shared" si="63"/>
        <v>12759.065000000001</v>
      </c>
      <c r="D112" s="56">
        <f>D68+D25</f>
        <v>6491.5450000000001</v>
      </c>
      <c r="E112" s="56">
        <f>E68+E25</f>
        <v>6267.52</v>
      </c>
      <c r="F112" s="64"/>
      <c r="G112" s="56"/>
      <c r="H112" s="298">
        <f t="shared" si="64"/>
        <v>2.3220000000000001</v>
      </c>
      <c r="I112" s="300">
        <v>1.1819999999999999</v>
      </c>
      <c r="J112" s="300">
        <v>1.1399999999999999</v>
      </c>
      <c r="K112" s="300"/>
      <c r="L112" s="65"/>
      <c r="M112" s="232">
        <f t="shared" si="65"/>
        <v>5494.8600344530578</v>
      </c>
      <c r="N112" s="62"/>
      <c r="O112" s="66"/>
      <c r="P112" s="66"/>
      <c r="Q112" s="66"/>
      <c r="R112" s="66"/>
      <c r="S112" s="63"/>
      <c r="T112" s="59"/>
      <c r="U112" s="59"/>
      <c r="V112" s="59"/>
      <c r="W112" s="59"/>
    </row>
    <row r="113" spans="1:23" s="47" customFormat="1" x14ac:dyDescent="0.2">
      <c r="A113" s="262"/>
      <c r="B113" s="60" t="s">
        <v>289</v>
      </c>
      <c r="C113" s="61">
        <f t="shared" si="63"/>
        <v>6506.0259999999998</v>
      </c>
      <c r="D113" s="56"/>
      <c r="E113" s="56">
        <f>E69+E26</f>
        <v>6506.0259999999998</v>
      </c>
      <c r="F113" s="56"/>
      <c r="G113" s="56"/>
      <c r="H113" s="298">
        <f t="shared" si="64"/>
        <v>0.89200000000000002</v>
      </c>
      <c r="I113" s="299"/>
      <c r="J113" s="299">
        <v>0.89200000000000002</v>
      </c>
      <c r="K113" s="299"/>
      <c r="L113" s="56"/>
      <c r="M113" s="232">
        <f t="shared" si="65"/>
        <v>7293.7511210762332</v>
      </c>
      <c r="N113" s="62"/>
      <c r="O113" s="66"/>
      <c r="P113" s="66"/>
      <c r="Q113" s="66"/>
      <c r="R113" s="66"/>
      <c r="S113" s="63"/>
      <c r="T113" s="59"/>
      <c r="U113" s="59"/>
      <c r="V113" s="59"/>
      <c r="W113" s="59"/>
    </row>
    <row r="114" spans="1:23" s="25" customFormat="1" x14ac:dyDescent="0.2">
      <c r="A114" s="262" t="s">
        <v>127</v>
      </c>
      <c r="B114" s="266" t="s">
        <v>128</v>
      </c>
      <c r="C114" s="61">
        <f>D114+E114+F114</f>
        <v>528706.11899999995</v>
      </c>
      <c r="D114" s="61">
        <f>D115+D116+D117+D118+D120+D122+D121</f>
        <v>221956.31899999999</v>
      </c>
      <c r="E114" s="61">
        <f>E115+E116+E119+E121+E122</f>
        <v>279259.50900000002</v>
      </c>
      <c r="F114" s="61">
        <f>F115+F116+F121+F122</f>
        <v>27490.290999999997</v>
      </c>
      <c r="G114" s="61"/>
      <c r="H114" s="298">
        <f>I114+J114+K114</f>
        <v>71.954000000000008</v>
      </c>
      <c r="I114" s="298">
        <f>I115+I116+I117+I118+I120+I122</f>
        <v>29.583000000000002</v>
      </c>
      <c r="J114" s="298">
        <f>J115+J116+J119+J121+J122</f>
        <v>38.648000000000003</v>
      </c>
      <c r="K114" s="298">
        <f>K115+K116+K121+K122</f>
        <v>3.7230000000000003</v>
      </c>
      <c r="L114" s="61"/>
      <c r="M114" s="232">
        <f t="shared" si="65"/>
        <v>7347.834991800315</v>
      </c>
      <c r="N114" s="62"/>
      <c r="O114" s="233"/>
      <c r="P114" s="233"/>
      <c r="Q114" s="233"/>
      <c r="R114" s="233"/>
      <c r="S114" s="233"/>
      <c r="T114" s="233"/>
      <c r="U114" s="233"/>
      <c r="V114" s="233"/>
      <c r="W114" s="233"/>
    </row>
    <row r="115" spans="1:23" s="25" customFormat="1" x14ac:dyDescent="0.2">
      <c r="A115" s="262"/>
      <c r="B115" s="267" t="s">
        <v>283</v>
      </c>
      <c r="C115" s="61">
        <f>D115+F115+E115</f>
        <v>98730.38</v>
      </c>
      <c r="D115" s="56">
        <f t="shared" ref="D115:F116" si="66">D71+D28</f>
        <v>65350.707999999999</v>
      </c>
      <c r="E115" s="56">
        <f t="shared" si="66"/>
        <v>9589.0110000000004</v>
      </c>
      <c r="F115" s="56">
        <f t="shared" si="66"/>
        <v>23790.661</v>
      </c>
      <c r="G115" s="56"/>
      <c r="H115" s="298">
        <f t="shared" ref="H115:H129" si="67">I115+J115+K115</f>
        <v>12.937999999999999</v>
      </c>
      <c r="I115" s="300">
        <v>8.4359999999999999</v>
      </c>
      <c r="J115" s="300">
        <v>1.292</v>
      </c>
      <c r="K115" s="300">
        <v>3.21</v>
      </c>
      <c r="L115" s="56"/>
      <c r="M115" s="232">
        <f t="shared" si="65"/>
        <v>7631.0388004328343</v>
      </c>
      <c r="N115" s="62"/>
      <c r="O115" s="233"/>
      <c r="P115" s="233"/>
      <c r="Q115" s="233"/>
      <c r="R115" s="233"/>
      <c r="S115" s="233"/>
      <c r="T115" s="233"/>
      <c r="U115" s="233"/>
      <c r="V115" s="233"/>
      <c r="W115" s="233"/>
    </row>
    <row r="116" spans="1:23" s="25" customFormat="1" x14ac:dyDescent="0.2">
      <c r="A116" s="262"/>
      <c r="B116" s="267" t="s">
        <v>284</v>
      </c>
      <c r="C116" s="61">
        <f>D116+F116+E116</f>
        <v>399111.87699999998</v>
      </c>
      <c r="D116" s="56">
        <f t="shared" si="66"/>
        <v>126372.02100000001</v>
      </c>
      <c r="E116" s="56">
        <f t="shared" si="66"/>
        <v>269084.46799999999</v>
      </c>
      <c r="F116" s="56">
        <f t="shared" si="66"/>
        <v>3655.3879999999999</v>
      </c>
      <c r="G116" s="56"/>
      <c r="H116" s="298">
        <f t="shared" si="67"/>
        <v>55.293999999999997</v>
      </c>
      <c r="I116" s="299">
        <v>17.536000000000001</v>
      </c>
      <c r="J116" s="299">
        <v>37.250999999999998</v>
      </c>
      <c r="K116" s="299">
        <v>0.50700000000000001</v>
      </c>
      <c r="L116" s="56"/>
      <c r="M116" s="232">
        <f t="shared" si="65"/>
        <v>7217.9961116938548</v>
      </c>
      <c r="N116" s="62"/>
      <c r="O116" s="233"/>
      <c r="P116" s="233"/>
      <c r="Q116" s="233"/>
      <c r="R116" s="233"/>
      <c r="S116" s="233"/>
      <c r="T116" s="233"/>
      <c r="U116" s="233"/>
      <c r="V116" s="233"/>
      <c r="W116" s="233"/>
    </row>
    <row r="117" spans="1:23" s="25" customFormat="1" x14ac:dyDescent="0.2">
      <c r="A117" s="262"/>
      <c r="B117" s="267" t="s">
        <v>285</v>
      </c>
      <c r="C117" s="61">
        <f t="shared" ref="C117:C122" si="68">D117+F117+E117</f>
        <v>7983.884</v>
      </c>
      <c r="D117" s="56">
        <f>D73+D30</f>
        <v>7983.884</v>
      </c>
      <c r="E117" s="56"/>
      <c r="F117" s="56"/>
      <c r="G117" s="56"/>
      <c r="H117" s="298">
        <f t="shared" si="67"/>
        <v>1.03</v>
      </c>
      <c r="I117" s="299">
        <v>1.03</v>
      </c>
      <c r="J117" s="65"/>
      <c r="K117" s="65"/>
      <c r="L117" s="56"/>
      <c r="M117" s="232">
        <f t="shared" si="65"/>
        <v>7751.343689320388</v>
      </c>
      <c r="N117" s="62"/>
      <c r="O117" s="233"/>
      <c r="P117" s="233"/>
      <c r="Q117" s="233"/>
      <c r="R117" s="233"/>
      <c r="S117" s="233"/>
      <c r="T117" s="233"/>
      <c r="U117" s="233"/>
      <c r="V117" s="233"/>
      <c r="W117" s="233"/>
    </row>
    <row r="118" spans="1:23" s="25" customFormat="1" x14ac:dyDescent="0.2">
      <c r="A118" s="262"/>
      <c r="B118" s="267" t="s">
        <v>286</v>
      </c>
      <c r="C118" s="61">
        <f t="shared" si="68"/>
        <v>15456.644</v>
      </c>
      <c r="D118" s="299">
        <f>D74+D31</f>
        <v>15456.644</v>
      </c>
      <c r="E118" s="299"/>
      <c r="F118" s="299"/>
      <c r="G118" s="299"/>
      <c r="H118" s="298">
        <f t="shared" si="67"/>
        <v>1.764</v>
      </c>
      <c r="I118" s="299">
        <v>1.764</v>
      </c>
      <c r="J118" s="65"/>
      <c r="K118" s="65"/>
      <c r="L118" s="56"/>
      <c r="M118" s="232">
        <f t="shared" si="65"/>
        <v>8762.269841269841</v>
      </c>
      <c r="N118" s="62"/>
      <c r="O118" s="233"/>
      <c r="P118" s="233"/>
      <c r="Q118" s="233"/>
      <c r="R118" s="233"/>
      <c r="S118" s="233"/>
      <c r="T118" s="233"/>
      <c r="U118" s="233"/>
      <c r="V118" s="233"/>
      <c r="W118" s="233"/>
    </row>
    <row r="119" spans="1:23" s="25" customFormat="1" x14ac:dyDescent="0.2">
      <c r="A119" s="262"/>
      <c r="B119" s="267" t="s">
        <v>322</v>
      </c>
      <c r="C119" s="61">
        <f t="shared" si="68"/>
        <v>546.59400000000005</v>
      </c>
      <c r="D119" s="299"/>
      <c r="E119" s="299">
        <f>E75+E32</f>
        <v>546.59400000000005</v>
      </c>
      <c r="F119" s="299"/>
      <c r="G119" s="299"/>
      <c r="H119" s="298">
        <f t="shared" si="67"/>
        <v>0.1</v>
      </c>
      <c r="I119" s="299"/>
      <c r="J119" s="299">
        <v>0.1</v>
      </c>
      <c r="K119" s="65"/>
      <c r="L119" s="56"/>
      <c r="M119" s="232">
        <f t="shared" si="65"/>
        <v>5465.9400000000005</v>
      </c>
      <c r="N119" s="62"/>
      <c r="O119" s="233"/>
      <c r="P119" s="233"/>
      <c r="Q119" s="233"/>
      <c r="R119" s="233"/>
      <c r="S119" s="233"/>
      <c r="T119" s="233"/>
      <c r="U119" s="233"/>
      <c r="V119" s="233"/>
      <c r="W119" s="233"/>
    </row>
    <row r="120" spans="1:23" s="47" customFormat="1" x14ac:dyDescent="0.2">
      <c r="A120" s="262"/>
      <c r="B120" s="267" t="s">
        <v>323</v>
      </c>
      <c r="C120" s="61">
        <f t="shared" si="68"/>
        <v>6754.1759999999995</v>
      </c>
      <c r="D120" s="299">
        <f>D76+D33</f>
        <v>6754.1759999999995</v>
      </c>
      <c r="E120" s="299"/>
      <c r="F120" s="299"/>
      <c r="G120" s="299"/>
      <c r="H120" s="298">
        <f t="shared" si="67"/>
        <v>0.81499999999999995</v>
      </c>
      <c r="I120" s="299">
        <v>0.81499999999999995</v>
      </c>
      <c r="J120" s="299"/>
      <c r="K120" s="65"/>
      <c r="L120" s="56"/>
      <c r="M120" s="232">
        <f t="shared" si="65"/>
        <v>8287.3325153374226</v>
      </c>
      <c r="N120" s="62"/>
      <c r="O120" s="66"/>
      <c r="P120" s="66"/>
      <c r="Q120" s="66"/>
      <c r="R120" s="66"/>
      <c r="S120" s="63"/>
      <c r="T120" s="59"/>
      <c r="U120" s="59"/>
      <c r="V120" s="59"/>
      <c r="W120" s="59"/>
    </row>
    <row r="121" spans="1:23" s="47" customFormat="1" ht="14.25" customHeight="1" x14ac:dyDescent="0.2">
      <c r="A121" s="262"/>
      <c r="B121" s="267" t="s">
        <v>324</v>
      </c>
      <c r="C121" s="61">
        <f t="shared" si="68"/>
        <v>61.547000000000004</v>
      </c>
      <c r="D121" s="299">
        <f>D77+D34</f>
        <v>22.006</v>
      </c>
      <c r="E121" s="299">
        <f>E77+E34</f>
        <v>16.079000000000001</v>
      </c>
      <c r="F121" s="299">
        <f>F77+F34</f>
        <v>23.462</v>
      </c>
      <c r="G121" s="299"/>
      <c r="H121" s="298">
        <f t="shared" si="67"/>
        <v>8.0000000000000002E-3</v>
      </c>
      <c r="I121" s="299">
        <v>3.0000000000000001E-3</v>
      </c>
      <c r="J121" s="299">
        <v>2E-3</v>
      </c>
      <c r="K121" s="299">
        <v>3.0000000000000001E-3</v>
      </c>
      <c r="L121" s="56"/>
      <c r="M121" s="232">
        <f t="shared" si="65"/>
        <v>7693.375</v>
      </c>
      <c r="N121" s="62"/>
      <c r="O121" s="66"/>
      <c r="P121" s="66"/>
      <c r="Q121" s="66"/>
      <c r="R121" s="66"/>
      <c r="S121" s="63"/>
      <c r="T121" s="63"/>
      <c r="U121" s="63"/>
      <c r="V121" s="63"/>
      <c r="W121" s="59"/>
    </row>
    <row r="122" spans="1:23" s="47" customFormat="1" x14ac:dyDescent="0.2">
      <c r="A122" s="262"/>
      <c r="B122" s="267" t="s">
        <v>325</v>
      </c>
      <c r="C122" s="61">
        <f t="shared" si="68"/>
        <v>61.017000000000003</v>
      </c>
      <c r="D122" s="299">
        <f>D78+D35</f>
        <v>16.880000000000003</v>
      </c>
      <c r="E122" s="299">
        <f>E78+E35</f>
        <v>23.356999999999999</v>
      </c>
      <c r="F122" s="299">
        <f>F78+F35</f>
        <v>20.78</v>
      </c>
      <c r="G122" s="299"/>
      <c r="H122" s="298">
        <f t="shared" si="67"/>
        <v>8.0000000000000002E-3</v>
      </c>
      <c r="I122" s="299">
        <v>2E-3</v>
      </c>
      <c r="J122" s="299">
        <v>3.0000000000000001E-3</v>
      </c>
      <c r="K122" s="299">
        <v>3.0000000000000001E-3</v>
      </c>
      <c r="L122" s="56"/>
      <c r="M122" s="232">
        <f t="shared" si="65"/>
        <v>7627.125</v>
      </c>
      <c r="N122" s="62"/>
      <c r="O122" s="66"/>
      <c r="P122" s="66"/>
      <c r="Q122" s="66"/>
      <c r="R122" s="66"/>
      <c r="S122" s="63"/>
      <c r="T122" s="63"/>
      <c r="U122" s="63"/>
      <c r="V122" s="63"/>
      <c r="W122" s="59"/>
    </row>
    <row r="123" spans="1:23" x14ac:dyDescent="0.2">
      <c r="A123" s="268" t="s">
        <v>129</v>
      </c>
      <c r="B123" s="269" t="s">
        <v>130</v>
      </c>
      <c r="C123" s="61">
        <f>D123+E123+F123</f>
        <v>141665.83800000005</v>
      </c>
      <c r="D123" s="298">
        <f>D124+D125+D126+D128</f>
        <v>426.733</v>
      </c>
      <c r="E123" s="298">
        <f>E124+E125+E126+E128+E127</f>
        <v>141107.74200000003</v>
      </c>
      <c r="F123" s="298">
        <f>F124+F125+F126+F128+F129</f>
        <v>131.363</v>
      </c>
      <c r="G123" s="298"/>
      <c r="H123" s="298">
        <f t="shared" si="67"/>
        <v>20.972000000000001</v>
      </c>
      <c r="I123" s="298">
        <f>I124+I125+I126+I128</f>
        <v>6.2E-2</v>
      </c>
      <c r="J123" s="298">
        <f>J124+J125+J126+J128+J127</f>
        <v>20.89</v>
      </c>
      <c r="K123" s="298">
        <f>K124+K125+K126+K128+K129</f>
        <v>0.02</v>
      </c>
      <c r="L123" s="61"/>
      <c r="M123" s="232">
        <f t="shared" si="65"/>
        <v>6754.9989509822635</v>
      </c>
      <c r="N123" s="62"/>
      <c r="O123" s="233"/>
      <c r="P123" s="233"/>
      <c r="Q123" s="233"/>
      <c r="R123" s="233"/>
      <c r="S123" s="233"/>
      <c r="T123" s="233"/>
      <c r="U123" s="233"/>
      <c r="V123" s="233"/>
      <c r="W123" s="233"/>
    </row>
    <row r="124" spans="1:23" s="47" customFormat="1" x14ac:dyDescent="0.2">
      <c r="A124" s="262"/>
      <c r="B124" s="267" t="s">
        <v>290</v>
      </c>
      <c r="C124" s="61">
        <f>D124+E124+F124</f>
        <v>429.02300000000002</v>
      </c>
      <c r="D124" s="56">
        <f>D81+D38</f>
        <v>426.733</v>
      </c>
      <c r="E124" s="56">
        <f>E81+E38</f>
        <v>2.29</v>
      </c>
      <c r="F124" s="56">
        <f>F81+F38</f>
        <v>0</v>
      </c>
      <c r="G124" s="56"/>
      <c r="H124" s="298">
        <f t="shared" si="67"/>
        <v>6.3E-2</v>
      </c>
      <c r="I124" s="299">
        <v>6.2E-2</v>
      </c>
      <c r="J124" s="299">
        <v>1E-3</v>
      </c>
      <c r="K124" s="299"/>
      <c r="L124" s="56"/>
      <c r="M124" s="232">
        <f t="shared" si="65"/>
        <v>6809.8888888888896</v>
      </c>
      <c r="N124" s="62"/>
      <c r="O124" s="57"/>
      <c r="P124" s="57"/>
      <c r="Q124" s="57"/>
      <c r="R124" s="57"/>
      <c r="S124" s="63"/>
      <c r="T124" s="59"/>
      <c r="U124" s="59"/>
      <c r="V124" s="59"/>
      <c r="W124" s="59"/>
    </row>
    <row r="125" spans="1:23" s="47" customFormat="1" x14ac:dyDescent="0.2">
      <c r="A125" s="262"/>
      <c r="B125" s="267" t="s">
        <v>326</v>
      </c>
      <c r="C125" s="61">
        <f t="shared" ref="C125:C126" si="69">D125+E125+F125</f>
        <v>61794.024000000005</v>
      </c>
      <c r="D125" s="56"/>
      <c r="E125" s="56">
        <f>E82+E39</f>
        <v>61794.024000000005</v>
      </c>
      <c r="F125" s="56"/>
      <c r="G125" s="56"/>
      <c r="H125" s="298">
        <f t="shared" si="67"/>
        <v>11.237</v>
      </c>
      <c r="I125" s="299"/>
      <c r="J125" s="299">
        <v>11.237</v>
      </c>
      <c r="K125" s="299"/>
      <c r="L125" s="56"/>
      <c r="M125" s="232">
        <f t="shared" si="65"/>
        <v>5499.1567144255587</v>
      </c>
      <c r="N125" s="62"/>
      <c r="O125" s="57"/>
      <c r="P125" s="57"/>
      <c r="Q125" s="57"/>
      <c r="R125" s="57"/>
      <c r="S125" s="63"/>
      <c r="T125" s="59"/>
      <c r="U125" s="59"/>
      <c r="V125" s="59"/>
      <c r="W125" s="59"/>
    </row>
    <row r="126" spans="1:23" s="47" customFormat="1" x14ac:dyDescent="0.2">
      <c r="A126" s="262"/>
      <c r="B126" s="267" t="s">
        <v>291</v>
      </c>
      <c r="C126" s="61">
        <f t="shared" si="69"/>
        <v>9265.1869999999999</v>
      </c>
      <c r="D126" s="56"/>
      <c r="E126" s="56">
        <f>E83+E40</f>
        <v>9265.1869999999999</v>
      </c>
      <c r="F126" s="56"/>
      <c r="G126" s="56"/>
      <c r="H126" s="298">
        <f t="shared" si="67"/>
        <v>1.657</v>
      </c>
      <c r="I126" s="299"/>
      <c r="J126" s="299">
        <v>1.657</v>
      </c>
      <c r="K126" s="299"/>
      <c r="L126" s="56"/>
      <c r="M126" s="232">
        <f t="shared" si="65"/>
        <v>5591.5431502715746</v>
      </c>
      <c r="N126" s="62"/>
      <c r="O126" s="57"/>
      <c r="P126" s="57"/>
      <c r="Q126" s="57"/>
      <c r="R126" s="57"/>
      <c r="S126" s="63"/>
      <c r="T126" s="59"/>
      <c r="U126" s="59"/>
      <c r="V126" s="59"/>
      <c r="W126" s="59"/>
    </row>
    <row r="127" spans="1:23" s="47" customFormat="1" x14ac:dyDescent="0.2">
      <c r="A127" s="262"/>
      <c r="B127" s="267" t="s">
        <v>315</v>
      </c>
      <c r="C127" s="61">
        <f t="shared" ref="C127" si="70">D127+E127+F127</f>
        <v>70046.241000000009</v>
      </c>
      <c r="D127" s="56"/>
      <c r="E127" s="56">
        <f>E84+E41</f>
        <v>70046.241000000009</v>
      </c>
      <c r="F127" s="56"/>
      <c r="G127" s="56"/>
      <c r="H127" s="298">
        <f t="shared" ref="H127" si="71">I127+J127+K127</f>
        <v>7.9950000000000001</v>
      </c>
      <c r="I127" s="299"/>
      <c r="J127" s="299">
        <v>7.9950000000000001</v>
      </c>
      <c r="K127" s="299"/>
      <c r="L127" s="56"/>
      <c r="M127" s="232">
        <f t="shared" ref="M127" si="72">C127/H127</f>
        <v>8761.2559099437167</v>
      </c>
      <c r="N127" s="62"/>
      <c r="O127" s="57"/>
      <c r="P127" s="57"/>
      <c r="Q127" s="57"/>
      <c r="R127" s="57"/>
      <c r="S127" s="63"/>
      <c r="T127" s="59"/>
      <c r="U127" s="59"/>
      <c r="V127" s="59"/>
      <c r="W127" s="59"/>
    </row>
    <row r="128" spans="1:23" s="47" customFormat="1" x14ac:dyDescent="0.2">
      <c r="A128" s="262"/>
      <c r="B128" s="267" t="s">
        <v>292</v>
      </c>
      <c r="C128" s="61">
        <f>D128+E128+F128</f>
        <v>119.792</v>
      </c>
      <c r="D128" s="56"/>
      <c r="E128" s="56"/>
      <c r="F128" s="56">
        <f>F85+F42</f>
        <v>119.792</v>
      </c>
      <c r="G128" s="56"/>
      <c r="H128" s="298">
        <f t="shared" si="67"/>
        <v>1.4999999999999999E-2</v>
      </c>
      <c r="I128" s="299"/>
      <c r="J128" s="299"/>
      <c r="K128" s="299">
        <v>1.4999999999999999E-2</v>
      </c>
      <c r="L128" s="56"/>
      <c r="M128" s="232">
        <f t="shared" si="65"/>
        <v>7986.1333333333341</v>
      </c>
      <c r="N128" s="62"/>
      <c r="O128" s="57"/>
      <c r="P128" s="57"/>
      <c r="Q128" s="57"/>
      <c r="R128" s="57"/>
      <c r="S128" s="63"/>
      <c r="T128" s="59"/>
      <c r="U128" s="63"/>
      <c r="V128" s="59"/>
      <c r="W128" s="59"/>
    </row>
    <row r="129" spans="1:23" s="47" customFormat="1" x14ac:dyDescent="0.2">
      <c r="A129" s="262"/>
      <c r="B129" s="267" t="str">
        <f>B86</f>
        <v>ООО "Кемэнерго"</v>
      </c>
      <c r="C129" s="61">
        <f>D129+E129+F129</f>
        <v>11.571</v>
      </c>
      <c r="D129" s="56"/>
      <c r="E129" s="56"/>
      <c r="F129" s="56">
        <f>F86</f>
        <v>11.571</v>
      </c>
      <c r="G129" s="56"/>
      <c r="H129" s="298">
        <f t="shared" si="67"/>
        <v>5.0000000000000001E-3</v>
      </c>
      <c r="I129" s="299"/>
      <c r="J129" s="299"/>
      <c r="K129" s="299">
        <v>5.0000000000000001E-3</v>
      </c>
      <c r="L129" s="56"/>
      <c r="M129" s="232"/>
      <c r="N129" s="62"/>
      <c r="O129" s="57"/>
      <c r="P129" s="57"/>
      <c r="Q129" s="57"/>
      <c r="R129" s="57"/>
      <c r="S129" s="63"/>
      <c r="T129" s="59"/>
      <c r="U129" s="63"/>
      <c r="V129" s="59"/>
      <c r="W129" s="59"/>
    </row>
    <row r="130" spans="1:23" s="25" customFormat="1" x14ac:dyDescent="0.2">
      <c r="A130" s="268" t="s">
        <v>131</v>
      </c>
      <c r="B130" s="264" t="s">
        <v>132</v>
      </c>
      <c r="C130" s="61">
        <f>C123+C104+C96</f>
        <v>756962.93400000001</v>
      </c>
      <c r="D130" s="61">
        <f t="shared" ref="D130:K130" si="73">D123+D104+D96</f>
        <v>287913.98599999998</v>
      </c>
      <c r="E130" s="61">
        <f t="shared" si="73"/>
        <v>435598.18</v>
      </c>
      <c r="F130" s="61">
        <f t="shared" si="73"/>
        <v>33450.768000000004</v>
      </c>
      <c r="G130" s="61">
        <f t="shared" si="73"/>
        <v>0</v>
      </c>
      <c r="H130" s="298">
        <f t="shared" si="73"/>
        <v>105.59000000000002</v>
      </c>
      <c r="I130" s="298">
        <f>I123+I104+I96</f>
        <v>39.231000000000002</v>
      </c>
      <c r="J130" s="298">
        <f t="shared" si="73"/>
        <v>61.860000000000007</v>
      </c>
      <c r="K130" s="298">
        <f t="shared" si="73"/>
        <v>4.4989999999999997</v>
      </c>
      <c r="L130" s="61"/>
      <c r="M130" s="232">
        <f t="shared" si="65"/>
        <v>7168.888474287337</v>
      </c>
      <c r="N130" s="62"/>
      <c r="O130" s="233"/>
      <c r="P130" s="233"/>
      <c r="Q130" s="233"/>
      <c r="R130" s="233"/>
      <c r="S130" s="233"/>
      <c r="T130" s="233"/>
      <c r="U130" s="233"/>
      <c r="V130" s="233"/>
      <c r="W130" s="233"/>
    </row>
    <row r="131" spans="1:23" x14ac:dyDescent="0.2">
      <c r="H131" s="290">
        <f>SUM(H96,H110,H119,H120,H121,H122)</f>
        <v>8.0769999999999982</v>
      </c>
      <c r="I131" s="290">
        <f>SUM(I96,I110,I119:I122)</f>
        <v>6.919999999999999</v>
      </c>
      <c r="J131" s="290">
        <f t="shared" ref="J131:K131" si="74">SUM(J96,J110,J119:J122)</f>
        <v>0.39500000000000002</v>
      </c>
      <c r="K131" s="290">
        <f t="shared" si="74"/>
        <v>0.76200000000000001</v>
      </c>
    </row>
    <row r="132" spans="1:23" x14ac:dyDescent="0.2">
      <c r="D132" s="297"/>
      <c r="E132" s="297"/>
      <c r="F132" s="297"/>
      <c r="H132" s="291">
        <f>H130-H123</f>
        <v>84.618000000000023</v>
      </c>
      <c r="I132" s="291">
        <f t="shared" ref="I132:K132" si="75">I130-I123</f>
        <v>39.169000000000004</v>
      </c>
      <c r="J132" s="291">
        <f t="shared" si="75"/>
        <v>40.970000000000006</v>
      </c>
      <c r="K132" s="291">
        <f t="shared" si="75"/>
        <v>4.4790000000000001</v>
      </c>
    </row>
  </sheetData>
  <mergeCells count="26">
    <mergeCell ref="S48:W48"/>
    <mergeCell ref="A95:W95"/>
    <mergeCell ref="A51:W51"/>
    <mergeCell ref="A92:A93"/>
    <mergeCell ref="B92:B93"/>
    <mergeCell ref="C92:G92"/>
    <mergeCell ref="H92:L92"/>
    <mergeCell ref="M92:M93"/>
    <mergeCell ref="N92:R92"/>
    <mergeCell ref="S92:W92"/>
    <mergeCell ref="A8:W8"/>
    <mergeCell ref="A48:A49"/>
    <mergeCell ref="B48:B49"/>
    <mergeCell ref="C48:G48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8:L48"/>
    <mergeCell ref="M48:M49"/>
    <mergeCell ref="N48:R48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5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175"/>
  <sheetViews>
    <sheetView tabSelected="1" view="pageBreakPreview" topLeftCell="C3" zoomScale="75" zoomScaleNormal="75" zoomScaleSheetLayoutView="75" workbookViewId="0">
      <selection activeCell="C10" sqref="C10"/>
    </sheetView>
  </sheetViews>
  <sheetFormatPr defaultColWidth="9.140625" defaultRowHeight="15.75" x14ac:dyDescent="0.25"/>
  <cols>
    <col min="1" max="1" width="9.140625" style="128"/>
    <col min="2" max="2" width="67.5703125" style="129" customWidth="1"/>
    <col min="3" max="3" width="17.42578125" style="130" customWidth="1"/>
    <col min="4" max="4" width="16.85546875" style="130" customWidth="1"/>
    <col min="5" max="5" width="12.140625" style="1" customWidth="1"/>
    <col min="6" max="6" width="17.7109375" style="1" customWidth="1"/>
    <col min="7" max="7" width="17.42578125" style="130" customWidth="1"/>
    <col min="8" max="8" width="16.85546875" style="130" customWidth="1"/>
    <col min="9" max="9" width="12.140625" style="1" customWidth="1"/>
    <col min="10" max="10" width="17.7109375" style="1" customWidth="1"/>
    <col min="11" max="11" width="17.42578125" style="130" customWidth="1"/>
    <col min="12" max="12" width="16.85546875" style="130" customWidth="1"/>
    <col min="13" max="13" width="12.140625" style="1" customWidth="1"/>
    <col min="14" max="14" width="19" style="1" customWidth="1"/>
    <col min="15" max="16384" width="9.140625" style="1"/>
  </cols>
  <sheetData>
    <row r="1" spans="1:14" s="79" customFormat="1" x14ac:dyDescent="0.25">
      <c r="A1" s="76" t="s">
        <v>133</v>
      </c>
      <c r="B1" s="77"/>
      <c r="C1" s="78"/>
      <c r="D1" s="78"/>
      <c r="G1" s="78"/>
      <c r="H1" s="78"/>
      <c r="K1" s="78"/>
      <c r="L1" s="78"/>
      <c r="N1" s="79" t="s">
        <v>134</v>
      </c>
    </row>
    <row r="2" spans="1:14" s="79" customFormat="1" ht="36.75" customHeight="1" x14ac:dyDescent="0.25">
      <c r="A2" s="339" t="s">
        <v>319</v>
      </c>
      <c r="B2" s="339"/>
      <c r="C2" s="340"/>
      <c r="D2" s="340"/>
      <c r="E2" s="340"/>
      <c r="F2" s="340"/>
    </row>
    <row r="3" spans="1:14" s="79" customFormat="1" ht="18.75" customHeight="1" x14ac:dyDescent="0.25">
      <c r="A3" s="329" t="str">
        <f>П1.6!I3</f>
        <v>ОАО "КузбассЭлектро"</v>
      </c>
      <c r="B3" s="329"/>
      <c r="C3" s="329"/>
      <c r="D3" s="329"/>
      <c r="E3" s="329"/>
      <c r="F3" s="329"/>
    </row>
    <row r="4" spans="1:14" s="79" customFormat="1" ht="16.5" thickBot="1" x14ac:dyDescent="0.3">
      <c r="A4" s="80"/>
      <c r="B4" s="81"/>
      <c r="C4" s="82"/>
      <c r="D4" s="82"/>
      <c r="E4" s="80"/>
      <c r="F4" s="80"/>
      <c r="G4" s="82"/>
      <c r="H4" s="82"/>
      <c r="I4" s="80"/>
      <c r="J4" s="80"/>
      <c r="K4" s="82"/>
      <c r="L4" s="82"/>
      <c r="M4" s="80"/>
      <c r="N4" s="80"/>
    </row>
    <row r="5" spans="1:14" ht="27" customHeight="1" x14ac:dyDescent="0.25">
      <c r="A5" s="341" t="s">
        <v>135</v>
      </c>
      <c r="B5" s="343" t="s">
        <v>12</v>
      </c>
      <c r="C5" s="345" t="str">
        <f>П1.6!A8</f>
        <v>1 полугодие 2017г.</v>
      </c>
      <c r="D5" s="337"/>
      <c r="E5" s="337"/>
      <c r="F5" s="338"/>
      <c r="G5" s="336" t="str">
        <f>П1.5!I4</f>
        <v>2 полугодие 2017г.</v>
      </c>
      <c r="H5" s="337"/>
      <c r="I5" s="337"/>
      <c r="J5" s="338"/>
      <c r="K5" s="336" t="str">
        <f>П1.5!N4</f>
        <v>2017 год</v>
      </c>
      <c r="L5" s="337"/>
      <c r="M5" s="337"/>
      <c r="N5" s="338"/>
    </row>
    <row r="6" spans="1:14" ht="48" thickBot="1" x14ac:dyDescent="0.3">
      <c r="A6" s="342"/>
      <c r="B6" s="344"/>
      <c r="C6" s="83" t="s">
        <v>136</v>
      </c>
      <c r="D6" s="84" t="s">
        <v>137</v>
      </c>
      <c r="E6" s="84" t="s">
        <v>138</v>
      </c>
      <c r="F6" s="85" t="s">
        <v>139</v>
      </c>
      <c r="G6" s="86" t="s">
        <v>136</v>
      </c>
      <c r="H6" s="84" t="s">
        <v>137</v>
      </c>
      <c r="I6" s="84" t="s">
        <v>138</v>
      </c>
      <c r="J6" s="85" t="s">
        <v>139</v>
      </c>
      <c r="K6" s="86" t="s">
        <v>136</v>
      </c>
      <c r="L6" s="84" t="s">
        <v>137</v>
      </c>
      <c r="M6" s="84" t="s">
        <v>138</v>
      </c>
      <c r="N6" s="85" t="s">
        <v>139</v>
      </c>
    </row>
    <row r="7" spans="1:14" ht="18" customHeight="1" x14ac:dyDescent="0.25">
      <c r="A7" s="270">
        <v>1</v>
      </c>
      <c r="B7" s="271" t="s">
        <v>140</v>
      </c>
      <c r="C7" s="234">
        <f>C10</f>
        <v>369309.98699999996</v>
      </c>
      <c r="D7" s="281"/>
      <c r="E7" s="235">
        <f>E10</f>
        <v>104.04999999999998</v>
      </c>
      <c r="F7" s="302">
        <v>569.76700000000005</v>
      </c>
      <c r="G7" s="234">
        <f>G10</f>
        <v>403385.14600000001</v>
      </c>
      <c r="H7" s="281"/>
      <c r="I7" s="235">
        <f>I10</f>
        <v>111.57399999999998</v>
      </c>
      <c r="J7" s="302">
        <f>F7</f>
        <v>569.76700000000005</v>
      </c>
      <c r="K7" s="234">
        <f>C7+G7</f>
        <v>772695.13299999991</v>
      </c>
      <c r="L7" s="281"/>
      <c r="M7" s="235">
        <f>M10</f>
        <v>107.812</v>
      </c>
      <c r="N7" s="302">
        <f>J7</f>
        <v>569.76700000000005</v>
      </c>
    </row>
    <row r="8" spans="1:14" ht="17.25" customHeight="1" x14ac:dyDescent="0.25">
      <c r="A8" s="107"/>
      <c r="B8" s="108" t="s">
        <v>141</v>
      </c>
      <c r="C8" s="109"/>
      <c r="D8" s="110"/>
      <c r="E8" s="111"/>
      <c r="F8" s="87"/>
      <c r="G8" s="109"/>
      <c r="H8" s="110"/>
      <c r="I8" s="111"/>
      <c r="J8" s="87"/>
      <c r="K8" s="109"/>
      <c r="L8" s="110"/>
      <c r="M8" s="111"/>
      <c r="N8" s="87"/>
    </row>
    <row r="9" spans="1:14" s="88" customFormat="1" ht="18" customHeight="1" x14ac:dyDescent="0.25">
      <c r="A9" s="89" t="s">
        <v>59</v>
      </c>
      <c r="B9" s="90" t="s">
        <v>142</v>
      </c>
      <c r="C9" s="236"/>
      <c r="D9" s="237"/>
      <c r="E9" s="238"/>
      <c r="F9" s="87"/>
      <c r="G9" s="236"/>
      <c r="H9" s="237"/>
      <c r="I9" s="238"/>
      <c r="J9" s="87"/>
      <c r="K9" s="236"/>
      <c r="L9" s="237"/>
      <c r="M9" s="238"/>
      <c r="N9" s="87"/>
    </row>
    <row r="10" spans="1:14" s="88" customFormat="1" ht="18" customHeight="1" x14ac:dyDescent="0.25">
      <c r="A10" s="89" t="s">
        <v>60</v>
      </c>
      <c r="B10" s="90" t="s">
        <v>143</v>
      </c>
      <c r="C10" s="236">
        <f>C12+C13+C14+C15+C16</f>
        <v>369309.98699999996</v>
      </c>
      <c r="D10" s="237"/>
      <c r="E10" s="238">
        <f>П1.5!D7</f>
        <v>104.04999999999998</v>
      </c>
      <c r="F10" s="87"/>
      <c r="G10" s="236">
        <f>G12+G13+G14+G15+G16</f>
        <v>403385.14600000001</v>
      </c>
      <c r="H10" s="237"/>
      <c r="I10" s="238">
        <f>П1.5!I7</f>
        <v>111.57399999999998</v>
      </c>
      <c r="J10" s="87"/>
      <c r="K10" s="234">
        <f>C10+G10</f>
        <v>772695.13299999991</v>
      </c>
      <c r="L10" s="237"/>
      <c r="M10" s="238">
        <f>П1.5!N7</f>
        <v>107.812</v>
      </c>
      <c r="N10" s="87"/>
    </row>
    <row r="11" spans="1:14" s="94" customFormat="1" ht="18" customHeight="1" x14ac:dyDescent="0.25">
      <c r="A11" s="89"/>
      <c r="B11" s="90" t="s">
        <v>144</v>
      </c>
      <c r="C11" s="91"/>
      <c r="D11" s="92"/>
      <c r="E11" s="93"/>
      <c r="F11" s="87"/>
      <c r="G11" s="91"/>
      <c r="H11" s="92"/>
      <c r="I11" s="93"/>
      <c r="J11" s="87"/>
      <c r="K11" s="91"/>
      <c r="L11" s="92"/>
      <c r="M11" s="93"/>
      <c r="N11" s="87"/>
    </row>
    <row r="12" spans="1:14" s="94" customFormat="1" ht="18" customHeight="1" x14ac:dyDescent="0.25">
      <c r="A12" s="89" t="s">
        <v>119</v>
      </c>
      <c r="B12" s="90" t="s">
        <v>327</v>
      </c>
      <c r="C12" s="91">
        <v>63739.677000000003</v>
      </c>
      <c r="D12" s="92"/>
      <c r="E12" s="93">
        <v>16.399999999999999</v>
      </c>
      <c r="F12" s="87"/>
      <c r="G12" s="91">
        <v>70711.656000000003</v>
      </c>
      <c r="H12" s="92"/>
      <c r="I12" s="93">
        <v>16.399999999999999</v>
      </c>
      <c r="J12" s="87"/>
      <c r="K12" s="91">
        <f>C12+G12</f>
        <v>134451.33300000001</v>
      </c>
      <c r="L12" s="92"/>
      <c r="M12" s="93">
        <v>16.399999999999999</v>
      </c>
      <c r="N12" s="87"/>
    </row>
    <row r="13" spans="1:14" s="94" customFormat="1" ht="18" customHeight="1" x14ac:dyDescent="0.25">
      <c r="A13" s="89" t="s">
        <v>120</v>
      </c>
      <c r="B13" s="90" t="s">
        <v>328</v>
      </c>
      <c r="C13" s="91">
        <v>264659.38699999999</v>
      </c>
      <c r="D13" s="92"/>
      <c r="E13" s="93">
        <v>75.498000000000005</v>
      </c>
      <c r="F13" s="87"/>
      <c r="G13" s="91">
        <v>291690.11599999998</v>
      </c>
      <c r="H13" s="92"/>
      <c r="I13" s="93">
        <v>82.953000000000003</v>
      </c>
      <c r="J13" s="87"/>
      <c r="K13" s="91">
        <f t="shared" ref="K13:K16" si="0">C13+G13</f>
        <v>556349.50300000003</v>
      </c>
      <c r="L13" s="92"/>
      <c r="M13" s="93">
        <v>79.224999999999994</v>
      </c>
      <c r="N13" s="87"/>
    </row>
    <row r="14" spans="1:14" s="94" customFormat="1" ht="18" customHeight="1" x14ac:dyDescent="0.25">
      <c r="A14" s="89" t="s">
        <v>147</v>
      </c>
      <c r="B14" s="90" t="s">
        <v>329</v>
      </c>
      <c r="C14" s="91">
        <v>39874.483999999997</v>
      </c>
      <c r="D14" s="92"/>
      <c r="E14" s="93">
        <v>11.731</v>
      </c>
      <c r="F14" s="87"/>
      <c r="G14" s="91">
        <v>40137.749000000003</v>
      </c>
      <c r="H14" s="92"/>
      <c r="I14" s="93">
        <v>11.837</v>
      </c>
      <c r="J14" s="87"/>
      <c r="K14" s="91">
        <f t="shared" si="0"/>
        <v>80012.233000000007</v>
      </c>
      <c r="L14" s="92"/>
      <c r="M14" s="93">
        <v>11.784000000000001</v>
      </c>
      <c r="N14" s="87"/>
    </row>
    <row r="15" spans="1:14" s="94" customFormat="1" ht="18" customHeight="1" x14ac:dyDescent="0.25">
      <c r="A15" s="89" t="s">
        <v>293</v>
      </c>
      <c r="B15" s="90" t="s">
        <v>330</v>
      </c>
      <c r="C15" s="91">
        <v>569.18700000000001</v>
      </c>
      <c r="D15" s="92"/>
      <c r="E15" s="93">
        <v>0.25</v>
      </c>
      <c r="F15" s="87"/>
      <c r="G15" s="91">
        <v>474.435</v>
      </c>
      <c r="H15" s="92"/>
      <c r="I15" s="93">
        <v>0.25</v>
      </c>
      <c r="J15" s="87"/>
      <c r="K15" s="91">
        <f t="shared" si="0"/>
        <v>1043.6220000000001</v>
      </c>
      <c r="L15" s="92"/>
      <c r="M15" s="93">
        <v>0.25</v>
      </c>
      <c r="N15" s="87"/>
    </row>
    <row r="16" spans="1:14" s="94" customFormat="1" ht="18" customHeight="1" x14ac:dyDescent="0.25">
      <c r="A16" s="89" t="s">
        <v>294</v>
      </c>
      <c r="B16" s="90" t="s">
        <v>295</v>
      </c>
      <c r="C16" s="91">
        <v>467.25200000000001</v>
      </c>
      <c r="D16" s="92"/>
      <c r="E16" s="93">
        <v>0.17100000000000001</v>
      </c>
      <c r="F16" s="87"/>
      <c r="G16" s="91">
        <v>371.19</v>
      </c>
      <c r="H16" s="92"/>
      <c r="I16" s="93">
        <v>0.13400000000000001</v>
      </c>
      <c r="J16" s="87"/>
      <c r="K16" s="91">
        <f t="shared" si="0"/>
        <v>838.44200000000001</v>
      </c>
      <c r="L16" s="92"/>
      <c r="M16" s="93">
        <v>0.153</v>
      </c>
      <c r="N16" s="87"/>
    </row>
    <row r="17" spans="1:14" s="94" customFormat="1" ht="18" customHeight="1" x14ac:dyDescent="0.25">
      <c r="A17" s="95"/>
      <c r="B17" s="96" t="s">
        <v>148</v>
      </c>
      <c r="C17" s="97"/>
      <c r="D17" s="98"/>
      <c r="E17" s="100"/>
      <c r="F17" s="99"/>
      <c r="G17" s="97"/>
      <c r="H17" s="98"/>
      <c r="I17" s="100"/>
      <c r="J17" s="99"/>
      <c r="K17" s="97"/>
      <c r="L17" s="98"/>
      <c r="M17" s="100"/>
      <c r="N17" s="99"/>
    </row>
    <row r="18" spans="1:14" s="22" customFormat="1" ht="18" customHeight="1" x14ac:dyDescent="0.25">
      <c r="A18" s="113" t="s">
        <v>38</v>
      </c>
      <c r="B18" s="114" t="s">
        <v>149</v>
      </c>
      <c r="C18" s="236">
        <f>П1.4!D17</f>
        <v>6966.1600000000008</v>
      </c>
      <c r="D18" s="237"/>
      <c r="E18" s="238">
        <f>П1.5!D17</f>
        <v>1.9580000000000002</v>
      </c>
      <c r="F18" s="101"/>
      <c r="G18" s="236">
        <f>П1.4!I17</f>
        <v>8286.9029999999984</v>
      </c>
      <c r="H18" s="237"/>
      <c r="I18" s="238">
        <f>П1.5!I17</f>
        <v>2.294</v>
      </c>
      <c r="J18" s="101"/>
      <c r="K18" s="234">
        <f t="shared" ref="K18:K19" si="1">C18+G18</f>
        <v>15253.062999999998</v>
      </c>
      <c r="L18" s="237"/>
      <c r="M18" s="238">
        <f>П1.5!N17</f>
        <v>2.1259999999999999</v>
      </c>
      <c r="N18" s="101"/>
    </row>
    <row r="19" spans="1:14" s="22" customFormat="1" ht="18" customHeight="1" x14ac:dyDescent="0.25">
      <c r="A19" s="113" t="s">
        <v>129</v>
      </c>
      <c r="B19" s="114" t="s">
        <v>150</v>
      </c>
      <c r="C19" s="236">
        <f>C10-C18</f>
        <v>362343.82699999999</v>
      </c>
      <c r="D19" s="237"/>
      <c r="E19" s="238">
        <f>E10-E18</f>
        <v>102.09199999999998</v>
      </c>
      <c r="F19" s="101"/>
      <c r="G19" s="236">
        <f>G10-G18</f>
        <v>395098.24300000002</v>
      </c>
      <c r="H19" s="237"/>
      <c r="I19" s="238">
        <f>I10-I18</f>
        <v>109.27999999999999</v>
      </c>
      <c r="J19" s="101"/>
      <c r="K19" s="234">
        <f t="shared" si="1"/>
        <v>757442.07000000007</v>
      </c>
      <c r="L19" s="237"/>
      <c r="M19" s="238">
        <f>M10-M18</f>
        <v>105.68599999999999</v>
      </c>
      <c r="N19" s="101"/>
    </row>
    <row r="20" spans="1:14" s="22" customFormat="1" ht="18" customHeight="1" x14ac:dyDescent="0.25">
      <c r="A20" s="107"/>
      <c r="B20" s="108" t="s">
        <v>151</v>
      </c>
      <c r="C20" s="109"/>
      <c r="D20" s="110"/>
      <c r="E20" s="111"/>
      <c r="F20" s="87"/>
      <c r="G20" s="109"/>
      <c r="H20" s="110"/>
      <c r="I20" s="111"/>
      <c r="J20" s="87"/>
      <c r="K20" s="109"/>
      <c r="L20" s="110"/>
      <c r="M20" s="111"/>
      <c r="N20" s="87"/>
    </row>
    <row r="21" spans="1:14" s="103" customFormat="1" ht="18" customHeight="1" x14ac:dyDescent="0.25">
      <c r="A21" s="113" t="s">
        <v>152</v>
      </c>
      <c r="B21" s="114" t="s">
        <v>153</v>
      </c>
      <c r="C21" s="236">
        <f>П1.4!D27</f>
        <v>291577.03599999996</v>
      </c>
      <c r="D21" s="237"/>
      <c r="E21" s="238">
        <f>П1.5!D27</f>
        <v>80.865000000000009</v>
      </c>
      <c r="F21" s="87"/>
      <c r="G21" s="236">
        <f>П1.4!I27</f>
        <v>323720.06</v>
      </c>
      <c r="H21" s="237"/>
      <c r="I21" s="238">
        <f>П1.5!I27</f>
        <v>88.369</v>
      </c>
      <c r="J21" s="87"/>
      <c r="K21" s="234">
        <f t="shared" ref="K21:K22" si="2">C21+G21</f>
        <v>615297.0959999999</v>
      </c>
      <c r="L21" s="237"/>
      <c r="M21" s="238">
        <f>П1.5!N27</f>
        <v>84.617999999999995</v>
      </c>
      <c r="N21" s="87"/>
    </row>
    <row r="22" spans="1:14" s="103" customFormat="1" ht="18" customHeight="1" x14ac:dyDescent="0.25">
      <c r="A22" s="113" t="s">
        <v>154</v>
      </c>
      <c r="B22" s="114" t="s">
        <v>155</v>
      </c>
      <c r="C22" s="236">
        <f>П1.4!D23+П1.4!D29</f>
        <v>70766.790999999997</v>
      </c>
      <c r="D22" s="237"/>
      <c r="E22" s="238">
        <f>П1.5!D30+П1.5!D23</f>
        <v>21.227</v>
      </c>
      <c r="F22" s="87"/>
      <c r="G22" s="236">
        <f>П1.4!I23+П1.4!I29</f>
        <v>71378.18299999999</v>
      </c>
      <c r="H22" s="237"/>
      <c r="I22" s="238">
        <f>П1.5!I30+П1.5!I23</f>
        <v>20.910999999999998</v>
      </c>
      <c r="J22" s="87"/>
      <c r="K22" s="234">
        <f t="shared" si="2"/>
        <v>142144.97399999999</v>
      </c>
      <c r="L22" s="237"/>
      <c r="M22" s="238">
        <f>П1.5!N23+П1.5!N30</f>
        <v>21.068000000000001</v>
      </c>
      <c r="N22" s="87"/>
    </row>
    <row r="23" spans="1:14" s="94" customFormat="1" ht="18" customHeight="1" x14ac:dyDescent="0.25">
      <c r="A23" s="95"/>
      <c r="B23" s="96" t="s">
        <v>156</v>
      </c>
      <c r="C23" s="97"/>
      <c r="D23" s="98"/>
      <c r="E23" s="100"/>
      <c r="F23" s="99"/>
      <c r="G23" s="97"/>
      <c r="H23" s="98"/>
      <c r="I23" s="100"/>
      <c r="J23" s="99"/>
      <c r="K23" s="97"/>
      <c r="L23" s="98"/>
      <c r="M23" s="100"/>
      <c r="N23" s="99"/>
    </row>
    <row r="24" spans="1:14" s="49" customFormat="1" ht="18" customHeight="1" x14ac:dyDescent="0.25">
      <c r="A24" s="89" t="s">
        <v>157</v>
      </c>
      <c r="B24" s="90" t="str">
        <f>B12</f>
        <v>ПАО "ФСК ЕЭС"</v>
      </c>
      <c r="C24" s="91">
        <v>0</v>
      </c>
      <c r="D24" s="92"/>
      <c r="E24" s="93">
        <v>0</v>
      </c>
      <c r="F24" s="87"/>
      <c r="G24" s="91">
        <v>0</v>
      </c>
      <c r="H24" s="92"/>
      <c r="I24" s="93">
        <v>0</v>
      </c>
      <c r="J24" s="87"/>
      <c r="K24" s="91">
        <f t="shared" ref="K24:K39" si="3">C24+G24</f>
        <v>0</v>
      </c>
      <c r="L24" s="92"/>
      <c r="M24" s="93">
        <v>0</v>
      </c>
      <c r="N24" s="87"/>
    </row>
    <row r="25" spans="1:14" s="94" customFormat="1" ht="18" customHeight="1" x14ac:dyDescent="0.25">
      <c r="A25" s="89" t="s">
        <v>158</v>
      </c>
      <c r="B25" s="104" t="s">
        <v>159</v>
      </c>
      <c r="C25" s="91">
        <f>C24-C12</f>
        <v>-63739.677000000003</v>
      </c>
      <c r="D25" s="92"/>
      <c r="E25" s="93">
        <f>E24-E12</f>
        <v>-16.399999999999999</v>
      </c>
      <c r="F25" s="106"/>
      <c r="G25" s="91">
        <f>G24-G12</f>
        <v>-70711.656000000003</v>
      </c>
      <c r="H25" s="92"/>
      <c r="I25" s="93">
        <f>I24-I12</f>
        <v>-16.399999999999999</v>
      </c>
      <c r="J25" s="106"/>
      <c r="K25" s="91">
        <f t="shared" si="3"/>
        <v>-134451.33300000001</v>
      </c>
      <c r="L25" s="92"/>
      <c r="M25" s="93">
        <f>M24-M12</f>
        <v>-16.399999999999999</v>
      </c>
      <c r="N25" s="106"/>
    </row>
    <row r="26" spans="1:14" s="94" customFormat="1" ht="17.25" customHeight="1" x14ac:dyDescent="0.25">
      <c r="A26" s="89" t="s">
        <v>160</v>
      </c>
      <c r="B26" s="90" t="str">
        <f>B13</f>
        <v>ПАО "МРСК Сибири"-"Кузбассэнерго-РЭС"</v>
      </c>
      <c r="C26" s="91">
        <f>П1.6!C38</f>
        <v>227.49600000000001</v>
      </c>
      <c r="D26" s="92"/>
      <c r="E26" s="93">
        <f>П1.6!H38</f>
        <v>6.7000000000000004E-2</v>
      </c>
      <c r="F26" s="106"/>
      <c r="G26" s="91">
        <f>П1.6!C81</f>
        <v>201.52700000000002</v>
      </c>
      <c r="H26" s="92"/>
      <c r="I26" s="93">
        <f>П1.6!H81</f>
        <v>5.9000000000000004E-2</v>
      </c>
      <c r="J26" s="106"/>
      <c r="K26" s="91">
        <f t="shared" si="3"/>
        <v>429.02300000000002</v>
      </c>
      <c r="L26" s="92"/>
      <c r="M26" s="93">
        <f>П1.6!H124</f>
        <v>6.3E-2</v>
      </c>
      <c r="N26" s="106"/>
    </row>
    <row r="27" spans="1:14" s="94" customFormat="1" ht="20.25" customHeight="1" x14ac:dyDescent="0.25">
      <c r="A27" s="89" t="s">
        <v>161</v>
      </c>
      <c r="B27" s="104" t="s">
        <v>162</v>
      </c>
      <c r="C27" s="91">
        <f>C26-C13</f>
        <v>-264431.891</v>
      </c>
      <c r="D27" s="92"/>
      <c r="E27" s="93">
        <f>E26-E13</f>
        <v>-75.431000000000012</v>
      </c>
      <c r="F27" s="106"/>
      <c r="G27" s="91">
        <f>G26-G13</f>
        <v>-291488.58899999998</v>
      </c>
      <c r="H27" s="92"/>
      <c r="I27" s="93">
        <f>I26-I13</f>
        <v>-82.894000000000005</v>
      </c>
      <c r="J27" s="106"/>
      <c r="K27" s="91">
        <f t="shared" si="3"/>
        <v>-555920.48</v>
      </c>
      <c r="L27" s="92"/>
      <c r="M27" s="93">
        <f>M26-M13</f>
        <v>-79.161999999999992</v>
      </c>
      <c r="N27" s="106"/>
    </row>
    <row r="28" spans="1:14" s="94" customFormat="1" ht="20.25" customHeight="1" x14ac:dyDescent="0.25">
      <c r="A28" s="89" t="s">
        <v>163</v>
      </c>
      <c r="B28" s="104" t="str">
        <f>B14</f>
        <v>АО "Электросеть"</v>
      </c>
      <c r="C28" s="91">
        <v>0</v>
      </c>
      <c r="D28" s="92"/>
      <c r="E28" s="93">
        <v>0</v>
      </c>
      <c r="F28" s="106"/>
      <c r="G28" s="91">
        <v>0</v>
      </c>
      <c r="H28" s="92"/>
      <c r="I28" s="93">
        <v>0</v>
      </c>
      <c r="J28" s="106"/>
      <c r="K28" s="91">
        <f t="shared" si="3"/>
        <v>0</v>
      </c>
      <c r="L28" s="92"/>
      <c r="M28" s="93">
        <v>0</v>
      </c>
      <c r="N28" s="106"/>
    </row>
    <row r="29" spans="1:14" s="94" customFormat="1" ht="20.25" customHeight="1" x14ac:dyDescent="0.25">
      <c r="A29" s="89" t="s">
        <v>296</v>
      </c>
      <c r="B29" s="104" t="s">
        <v>303</v>
      </c>
      <c r="C29" s="91">
        <f>C28-C14</f>
        <v>-39874.483999999997</v>
      </c>
      <c r="D29" s="92"/>
      <c r="E29" s="93">
        <f>E28-E14</f>
        <v>-11.731</v>
      </c>
      <c r="F29" s="106"/>
      <c r="G29" s="91">
        <f>G28-G14</f>
        <v>-40137.749000000003</v>
      </c>
      <c r="H29" s="92"/>
      <c r="I29" s="93">
        <f>I28-I14</f>
        <v>-11.837</v>
      </c>
      <c r="J29" s="106"/>
      <c r="K29" s="91">
        <f t="shared" si="3"/>
        <v>-80012.233000000007</v>
      </c>
      <c r="L29" s="92"/>
      <c r="M29" s="93">
        <f>M28-M14</f>
        <v>-11.784000000000001</v>
      </c>
      <c r="N29" s="106"/>
    </row>
    <row r="30" spans="1:14" s="94" customFormat="1" ht="20.25" customHeight="1" x14ac:dyDescent="0.25">
      <c r="A30" s="89" t="s">
        <v>297</v>
      </c>
      <c r="B30" s="104" t="str">
        <f>B15</f>
        <v>АО "СибПСК"</v>
      </c>
      <c r="C30" s="91">
        <v>0</v>
      </c>
      <c r="D30" s="92"/>
      <c r="E30" s="93">
        <v>0</v>
      </c>
      <c r="F30" s="106"/>
      <c r="G30" s="91">
        <v>0</v>
      </c>
      <c r="H30" s="92"/>
      <c r="I30" s="93">
        <v>0</v>
      </c>
      <c r="J30" s="106"/>
      <c r="K30" s="91">
        <f t="shared" si="3"/>
        <v>0</v>
      </c>
      <c r="L30" s="92"/>
      <c r="M30" s="93">
        <v>0</v>
      </c>
      <c r="N30" s="106"/>
    </row>
    <row r="31" spans="1:14" s="94" customFormat="1" ht="20.25" customHeight="1" x14ac:dyDescent="0.25">
      <c r="A31" s="89" t="s">
        <v>301</v>
      </c>
      <c r="B31" s="104" t="s">
        <v>304</v>
      </c>
      <c r="C31" s="91">
        <f>C30-C15</f>
        <v>-569.18700000000001</v>
      </c>
      <c r="D31" s="92"/>
      <c r="E31" s="93">
        <f>E30-E15</f>
        <v>-0.25</v>
      </c>
      <c r="F31" s="106"/>
      <c r="G31" s="91">
        <f>G30-G15</f>
        <v>-474.435</v>
      </c>
      <c r="H31" s="92"/>
      <c r="I31" s="93">
        <f>I30-I15</f>
        <v>-0.25</v>
      </c>
      <c r="J31" s="106"/>
      <c r="K31" s="91">
        <f t="shared" si="3"/>
        <v>-1043.6220000000001</v>
      </c>
      <c r="L31" s="92"/>
      <c r="M31" s="93">
        <f>M30-M15</f>
        <v>-0.25</v>
      </c>
      <c r="N31" s="106"/>
    </row>
    <row r="32" spans="1:14" s="94" customFormat="1" ht="20.25" customHeight="1" x14ac:dyDescent="0.25">
      <c r="A32" s="89" t="s">
        <v>298</v>
      </c>
      <c r="B32" s="104" t="str">
        <f>B16</f>
        <v>ОАО "РЖД"</v>
      </c>
      <c r="C32" s="91">
        <v>0</v>
      </c>
      <c r="D32" s="92"/>
      <c r="E32" s="93">
        <v>0</v>
      </c>
      <c r="F32" s="106"/>
      <c r="G32" s="91">
        <v>0</v>
      </c>
      <c r="H32" s="92"/>
      <c r="I32" s="93">
        <v>0</v>
      </c>
      <c r="J32" s="106"/>
      <c r="K32" s="91">
        <f t="shared" si="3"/>
        <v>0</v>
      </c>
      <c r="L32" s="92"/>
      <c r="M32" s="93">
        <v>0</v>
      </c>
      <c r="N32" s="106"/>
    </row>
    <row r="33" spans="1:14" s="94" customFormat="1" ht="20.25" customHeight="1" x14ac:dyDescent="0.25">
      <c r="A33" s="89" t="s">
        <v>302</v>
      </c>
      <c r="B33" s="104" t="s">
        <v>304</v>
      </c>
      <c r="C33" s="91">
        <f>C32-C16</f>
        <v>-467.25200000000001</v>
      </c>
      <c r="D33" s="92"/>
      <c r="E33" s="93">
        <f>E32-E16</f>
        <v>-0.17100000000000001</v>
      </c>
      <c r="F33" s="106"/>
      <c r="G33" s="91">
        <f>G32-G16</f>
        <v>-371.19</v>
      </c>
      <c r="H33" s="92"/>
      <c r="I33" s="93">
        <f>I32-I16</f>
        <v>-0.13400000000000001</v>
      </c>
      <c r="J33" s="106"/>
      <c r="K33" s="91">
        <f t="shared" si="3"/>
        <v>-838.44200000000001</v>
      </c>
      <c r="L33" s="92"/>
      <c r="M33" s="93">
        <f>M32-M16</f>
        <v>-0.153</v>
      </c>
      <c r="N33" s="106"/>
    </row>
    <row r="34" spans="1:14" s="94" customFormat="1" ht="20.25" customHeight="1" x14ac:dyDescent="0.25">
      <c r="A34" s="89" t="s">
        <v>299</v>
      </c>
      <c r="B34" s="104" t="str">
        <f>П1.6!B125</f>
        <v>ООО "КЭнК"</v>
      </c>
      <c r="C34" s="91">
        <f>П1.6!C39</f>
        <v>31287.936000000002</v>
      </c>
      <c r="D34" s="92"/>
      <c r="E34" s="93">
        <f>П1.6!H39</f>
        <v>11.472</v>
      </c>
      <c r="F34" s="106"/>
      <c r="G34" s="91">
        <f>П1.6!C82</f>
        <v>30506.088</v>
      </c>
      <c r="H34" s="92"/>
      <c r="I34" s="93">
        <f>П1.6!H82</f>
        <v>11.002000000000001</v>
      </c>
      <c r="J34" s="106"/>
      <c r="K34" s="91">
        <f t="shared" si="3"/>
        <v>61794.024000000005</v>
      </c>
      <c r="L34" s="92"/>
      <c r="M34" s="93">
        <f>П1.6!H125</f>
        <v>11.237</v>
      </c>
      <c r="N34" s="106"/>
    </row>
    <row r="35" spans="1:14" s="94" customFormat="1" ht="20.25" customHeight="1" x14ac:dyDescent="0.25">
      <c r="A35" s="89" t="s">
        <v>300</v>
      </c>
      <c r="B35" s="104" t="str">
        <f>П1.6!B126</f>
        <v>ООО "СКЭК"</v>
      </c>
      <c r="C35" s="91">
        <f>П1.6!C40</f>
        <v>4573.5559999999996</v>
      </c>
      <c r="D35" s="92"/>
      <c r="E35" s="93">
        <f>П1.6!H40</f>
        <v>1.65</v>
      </c>
      <c r="F35" s="106"/>
      <c r="G35" s="91">
        <f>П1.6!C83</f>
        <v>4691.6310000000003</v>
      </c>
      <c r="H35" s="92"/>
      <c r="I35" s="93">
        <f>П1.6!H83</f>
        <v>1.665</v>
      </c>
      <c r="J35" s="106"/>
      <c r="K35" s="91">
        <f t="shared" si="3"/>
        <v>9265.1869999999999</v>
      </c>
      <c r="L35" s="92"/>
      <c r="M35" s="93">
        <f>П1.6!H126</f>
        <v>1.657</v>
      </c>
      <c r="N35" s="106"/>
    </row>
    <row r="36" spans="1:14" s="94" customFormat="1" ht="20.25" customHeight="1" x14ac:dyDescent="0.25">
      <c r="A36" s="89" t="s">
        <v>305</v>
      </c>
      <c r="B36" s="104" t="str">
        <f>П1.6!B127</f>
        <v>ООО "ХК "СДС-Энерго"</v>
      </c>
      <c r="C36" s="91">
        <f>П1.6!C41</f>
        <v>34347.447</v>
      </c>
      <c r="D36" s="92"/>
      <c r="E36" s="93">
        <f>П1.6!H41</f>
        <v>7.907</v>
      </c>
      <c r="F36" s="106"/>
      <c r="G36" s="91">
        <f>П1.6!C84</f>
        <v>35698.794000000002</v>
      </c>
      <c r="H36" s="92"/>
      <c r="I36" s="93">
        <f>П1.6!H84</f>
        <v>8.0839999999999996</v>
      </c>
      <c r="J36" s="106"/>
      <c r="K36" s="91">
        <f t="shared" si="3"/>
        <v>70046.241000000009</v>
      </c>
      <c r="L36" s="92"/>
      <c r="M36" s="93">
        <f>П1.6!H127</f>
        <v>7.9950000000000001</v>
      </c>
      <c r="N36" s="106"/>
    </row>
    <row r="37" spans="1:14" s="94" customFormat="1" ht="20.25" customHeight="1" x14ac:dyDescent="0.25">
      <c r="A37" s="89" t="s">
        <v>306</v>
      </c>
      <c r="B37" s="104" t="str">
        <f>П1.6!B128</f>
        <v>ООО "Районные электрические сети"</v>
      </c>
      <c r="C37" s="91">
        <f>П1.6!C42</f>
        <v>83.275000000000006</v>
      </c>
      <c r="D37" s="92"/>
      <c r="E37" s="93">
        <f>П1.6!H42</f>
        <v>3.1E-2</v>
      </c>
      <c r="F37" s="106"/>
      <c r="G37" s="91">
        <f>П1.6!C85</f>
        <v>36.517000000000003</v>
      </c>
      <c r="H37" s="92"/>
      <c r="I37" s="93">
        <f>П1.6!H85</f>
        <v>7.0000000000000001E-3</v>
      </c>
      <c r="J37" s="106"/>
      <c r="K37" s="91">
        <f t="shared" si="3"/>
        <v>119.792</v>
      </c>
      <c r="L37" s="92"/>
      <c r="M37" s="93">
        <f>П1.6!H128</f>
        <v>1.4999999999999999E-2</v>
      </c>
      <c r="N37" s="106"/>
    </row>
    <row r="38" spans="1:14" s="94" customFormat="1" ht="20.25" customHeight="1" x14ac:dyDescent="0.25">
      <c r="A38" s="89" t="s">
        <v>316</v>
      </c>
      <c r="B38" s="104" t="s">
        <v>314</v>
      </c>
      <c r="C38" s="91">
        <v>0</v>
      </c>
      <c r="D38" s="92"/>
      <c r="E38" s="93">
        <v>0</v>
      </c>
      <c r="F38" s="106"/>
      <c r="G38" s="91">
        <f>П1.6!C86</f>
        <v>11.571</v>
      </c>
      <c r="H38" s="92"/>
      <c r="I38" s="93">
        <f>П1.6!H86</f>
        <v>2E-3</v>
      </c>
      <c r="J38" s="106"/>
      <c r="K38" s="91">
        <f t="shared" ref="K38" si="4">C38+G38</f>
        <v>11.571</v>
      </c>
      <c r="L38" s="92"/>
      <c r="M38" s="93">
        <f>П1.6!K129</f>
        <v>5.0000000000000001E-3</v>
      </c>
      <c r="N38" s="106"/>
    </row>
    <row r="39" spans="1:14" s="94" customFormat="1" ht="20.25" customHeight="1" x14ac:dyDescent="0.25">
      <c r="A39" s="89" t="s">
        <v>318</v>
      </c>
      <c r="B39" s="104" t="s">
        <v>280</v>
      </c>
      <c r="C39" s="91">
        <f>П1.4!D23</f>
        <v>247.08099999999999</v>
      </c>
      <c r="D39" s="92"/>
      <c r="E39" s="93">
        <f>П1.5!D23</f>
        <v>9.9999999999999992E-2</v>
      </c>
      <c r="F39" s="106"/>
      <c r="G39" s="91">
        <f>П1.4!I23</f>
        <v>232.05500000000001</v>
      </c>
      <c r="H39" s="92"/>
      <c r="I39" s="93">
        <f>П1.5!I23</f>
        <v>9.1999999999999998E-2</v>
      </c>
      <c r="J39" s="106"/>
      <c r="K39" s="91">
        <f t="shared" si="3"/>
        <v>479.13599999999997</v>
      </c>
      <c r="L39" s="92"/>
      <c r="M39" s="93">
        <f>П1.5!N23</f>
        <v>9.6000000000000002E-2</v>
      </c>
      <c r="N39" s="106"/>
    </row>
    <row r="40" spans="1:14" s="94" customFormat="1" ht="20.25" hidden="1" customHeight="1" x14ac:dyDescent="0.25">
      <c r="A40" s="89"/>
      <c r="B40" s="104"/>
      <c r="C40" s="91"/>
      <c r="D40" s="92"/>
      <c r="E40" s="93"/>
      <c r="F40" s="106"/>
      <c r="G40" s="91"/>
      <c r="H40" s="92"/>
      <c r="I40" s="93"/>
      <c r="J40" s="106"/>
      <c r="K40" s="91"/>
      <c r="L40" s="92"/>
      <c r="M40" s="93"/>
      <c r="N40" s="106"/>
    </row>
    <row r="41" spans="1:14" s="94" customFormat="1" ht="20.25" hidden="1" customHeight="1" x14ac:dyDescent="0.25">
      <c r="A41" s="89"/>
      <c r="B41" s="104"/>
      <c r="C41" s="91"/>
      <c r="D41" s="92"/>
      <c r="E41" s="93"/>
      <c r="F41" s="106"/>
      <c r="G41" s="91"/>
      <c r="H41" s="92"/>
      <c r="I41" s="93"/>
      <c r="J41" s="106"/>
      <c r="K41" s="91"/>
      <c r="L41" s="92"/>
      <c r="M41" s="93"/>
      <c r="N41" s="106"/>
    </row>
    <row r="42" spans="1:14" s="94" customFormat="1" ht="20.25" hidden="1" customHeight="1" x14ac:dyDescent="0.25">
      <c r="A42" s="89"/>
      <c r="B42" s="104"/>
      <c r="C42" s="91"/>
      <c r="D42" s="92"/>
      <c r="E42" s="93"/>
      <c r="F42" s="106"/>
      <c r="G42" s="91"/>
      <c r="H42" s="92"/>
      <c r="I42" s="93"/>
      <c r="J42" s="106"/>
      <c r="K42" s="91"/>
      <c r="L42" s="92"/>
      <c r="M42" s="93"/>
      <c r="N42" s="106"/>
    </row>
    <row r="43" spans="1:14" s="94" customFormat="1" ht="20.25" hidden="1" customHeight="1" x14ac:dyDescent="0.25">
      <c r="A43" s="89"/>
      <c r="B43" s="104"/>
      <c r="C43" s="91"/>
      <c r="D43" s="92"/>
      <c r="E43" s="93"/>
      <c r="F43" s="106"/>
      <c r="G43" s="91"/>
      <c r="H43" s="92"/>
      <c r="I43" s="93"/>
      <c r="J43" s="106"/>
      <c r="K43" s="91"/>
      <c r="L43" s="92"/>
      <c r="M43" s="93"/>
      <c r="N43" s="106"/>
    </row>
    <row r="44" spans="1:14" s="49" customFormat="1" ht="15.75" hidden="1" customHeight="1" x14ac:dyDescent="0.25">
      <c r="A44" s="89" t="s">
        <v>163</v>
      </c>
      <c r="B44" s="90" t="s">
        <v>148</v>
      </c>
      <c r="C44" s="91"/>
      <c r="D44" s="92"/>
      <c r="E44" s="93"/>
      <c r="F44" s="106"/>
      <c r="G44" s="91"/>
      <c r="H44" s="92"/>
      <c r="I44" s="93"/>
      <c r="J44" s="106"/>
      <c r="K44" s="91"/>
      <c r="L44" s="92"/>
      <c r="M44" s="93"/>
      <c r="N44" s="106"/>
    </row>
    <row r="45" spans="1:14" s="49" customFormat="1" ht="18" customHeight="1" x14ac:dyDescent="0.25">
      <c r="A45" s="107" t="s">
        <v>131</v>
      </c>
      <c r="B45" s="108" t="s">
        <v>164</v>
      </c>
      <c r="C45" s="109"/>
      <c r="D45" s="110"/>
      <c r="E45" s="111"/>
      <c r="F45" s="87"/>
      <c r="G45" s="109"/>
      <c r="H45" s="110"/>
      <c r="I45" s="111"/>
      <c r="J45" s="87"/>
      <c r="K45" s="109"/>
      <c r="L45" s="110"/>
      <c r="M45" s="111"/>
      <c r="N45" s="87"/>
    </row>
    <row r="46" spans="1:14" s="49" customFormat="1" ht="18" customHeight="1" x14ac:dyDescent="0.25">
      <c r="A46" s="107"/>
      <c r="B46" s="108" t="s">
        <v>144</v>
      </c>
      <c r="C46" s="109"/>
      <c r="D46" s="110"/>
      <c r="E46" s="111"/>
      <c r="F46" s="87"/>
      <c r="G46" s="109"/>
      <c r="H46" s="110"/>
      <c r="I46" s="111"/>
      <c r="J46" s="87"/>
      <c r="K46" s="109"/>
      <c r="L46" s="110"/>
      <c r="M46" s="111"/>
      <c r="N46" s="101"/>
    </row>
    <row r="47" spans="1:14" s="49" customFormat="1" ht="18" customHeight="1" x14ac:dyDescent="0.25">
      <c r="A47" s="107" t="s">
        <v>165</v>
      </c>
      <c r="B47" s="108" t="s">
        <v>142</v>
      </c>
      <c r="C47" s="109"/>
      <c r="D47" s="110"/>
      <c r="E47" s="111"/>
      <c r="F47" s="87"/>
      <c r="G47" s="109"/>
      <c r="H47" s="110"/>
      <c r="I47" s="111"/>
      <c r="J47" s="87"/>
      <c r="K47" s="109"/>
      <c r="L47" s="110"/>
      <c r="M47" s="111"/>
      <c r="N47" s="87"/>
    </row>
    <row r="48" spans="1:14" s="49" customFormat="1" ht="18" customHeight="1" x14ac:dyDescent="0.25">
      <c r="A48" s="107" t="s">
        <v>166</v>
      </c>
      <c r="B48" s="108" t="s">
        <v>143</v>
      </c>
      <c r="C48" s="109"/>
      <c r="D48" s="110"/>
      <c r="E48" s="111"/>
      <c r="F48" s="87"/>
      <c r="G48" s="109"/>
      <c r="H48" s="110"/>
      <c r="I48" s="111"/>
      <c r="J48" s="87"/>
      <c r="K48" s="109"/>
      <c r="L48" s="110"/>
      <c r="M48" s="111"/>
      <c r="N48" s="87"/>
    </row>
    <row r="49" spans="1:14" s="49" customFormat="1" ht="18" customHeight="1" x14ac:dyDescent="0.25">
      <c r="A49" s="107"/>
      <c r="B49" s="108" t="s">
        <v>144</v>
      </c>
      <c r="C49" s="109"/>
      <c r="D49" s="110"/>
      <c r="E49" s="111"/>
      <c r="F49" s="87"/>
      <c r="G49" s="109"/>
      <c r="H49" s="110"/>
      <c r="I49" s="111"/>
      <c r="J49" s="87"/>
      <c r="K49" s="109"/>
      <c r="L49" s="110"/>
      <c r="M49" s="111"/>
      <c r="N49" s="87"/>
    </row>
    <row r="50" spans="1:14" s="49" customFormat="1" ht="18" customHeight="1" x14ac:dyDescent="0.25">
      <c r="A50" s="107" t="s">
        <v>167</v>
      </c>
      <c r="B50" s="108" t="s">
        <v>145</v>
      </c>
      <c r="C50" s="109"/>
      <c r="D50" s="110"/>
      <c r="E50" s="111"/>
      <c r="F50" s="87"/>
      <c r="G50" s="109"/>
      <c r="H50" s="110"/>
      <c r="I50" s="111"/>
      <c r="J50" s="87"/>
      <c r="K50" s="109"/>
      <c r="L50" s="110"/>
      <c r="M50" s="111"/>
      <c r="N50" s="87"/>
    </row>
    <row r="51" spans="1:14" s="49" customFormat="1" ht="18" customHeight="1" x14ac:dyDescent="0.25">
      <c r="A51" s="107" t="s">
        <v>168</v>
      </c>
      <c r="B51" s="108" t="s">
        <v>146</v>
      </c>
      <c r="C51" s="109"/>
      <c r="D51" s="110"/>
      <c r="E51" s="111"/>
      <c r="F51" s="87"/>
      <c r="G51" s="109"/>
      <c r="H51" s="110"/>
      <c r="I51" s="111"/>
      <c r="J51" s="87"/>
      <c r="K51" s="109"/>
      <c r="L51" s="110"/>
      <c r="M51" s="111"/>
      <c r="N51" s="87"/>
    </row>
    <row r="52" spans="1:14" s="49" customFormat="1" ht="18" customHeight="1" x14ac:dyDescent="0.25">
      <c r="A52" s="107"/>
      <c r="B52" s="108" t="s">
        <v>169</v>
      </c>
      <c r="C52" s="109"/>
      <c r="D52" s="110"/>
      <c r="E52" s="111"/>
      <c r="F52" s="87"/>
      <c r="G52" s="109"/>
      <c r="H52" s="110"/>
      <c r="I52" s="111"/>
      <c r="J52" s="87"/>
      <c r="K52" s="109"/>
      <c r="L52" s="110"/>
      <c r="M52" s="111"/>
      <c r="N52" s="87"/>
    </row>
    <row r="53" spans="1:14" s="49" customFormat="1" ht="18" customHeight="1" x14ac:dyDescent="0.25">
      <c r="A53" s="107" t="s">
        <v>170</v>
      </c>
      <c r="B53" s="108" t="s">
        <v>171</v>
      </c>
      <c r="C53" s="109"/>
      <c r="D53" s="110"/>
      <c r="E53" s="111"/>
      <c r="F53" s="87"/>
      <c r="G53" s="109"/>
      <c r="H53" s="110"/>
      <c r="I53" s="111"/>
      <c r="J53" s="87"/>
      <c r="K53" s="109"/>
      <c r="L53" s="110"/>
      <c r="M53" s="111"/>
      <c r="N53" s="87"/>
    </row>
    <row r="54" spans="1:14" s="49" customFormat="1" ht="18" customHeight="1" x14ac:dyDescent="0.25">
      <c r="A54" s="107" t="s">
        <v>172</v>
      </c>
      <c r="B54" s="108" t="s">
        <v>173</v>
      </c>
      <c r="C54" s="109"/>
      <c r="D54" s="110"/>
      <c r="E54" s="111"/>
      <c r="F54" s="87"/>
      <c r="G54" s="109"/>
      <c r="H54" s="110"/>
      <c r="I54" s="111"/>
      <c r="J54" s="87"/>
      <c r="K54" s="109"/>
      <c r="L54" s="110"/>
      <c r="M54" s="111"/>
      <c r="N54" s="87"/>
    </row>
    <row r="55" spans="1:14" s="49" customFormat="1" ht="18" customHeight="1" x14ac:dyDescent="0.25">
      <c r="A55" s="107"/>
      <c r="B55" s="108" t="s">
        <v>151</v>
      </c>
      <c r="C55" s="109"/>
      <c r="D55" s="110"/>
      <c r="E55" s="111"/>
      <c r="F55" s="87"/>
      <c r="G55" s="109"/>
      <c r="H55" s="110"/>
      <c r="I55" s="111"/>
      <c r="J55" s="87"/>
      <c r="K55" s="109"/>
      <c r="L55" s="110"/>
      <c r="M55" s="111"/>
      <c r="N55" s="87"/>
    </row>
    <row r="56" spans="1:14" s="49" customFormat="1" ht="18" customHeight="1" x14ac:dyDescent="0.25">
      <c r="A56" s="107" t="s">
        <v>174</v>
      </c>
      <c r="B56" s="108" t="s">
        <v>153</v>
      </c>
      <c r="C56" s="109"/>
      <c r="D56" s="110"/>
      <c r="E56" s="111"/>
      <c r="F56" s="87"/>
      <c r="G56" s="109"/>
      <c r="H56" s="110"/>
      <c r="I56" s="111"/>
      <c r="J56" s="87"/>
      <c r="K56" s="109"/>
      <c r="L56" s="110"/>
      <c r="M56" s="111"/>
      <c r="N56" s="87"/>
    </row>
    <row r="57" spans="1:14" s="49" customFormat="1" ht="18" customHeight="1" x14ac:dyDescent="0.25">
      <c r="A57" s="107" t="s">
        <v>175</v>
      </c>
      <c r="B57" s="108" t="s">
        <v>155</v>
      </c>
      <c r="C57" s="109"/>
      <c r="D57" s="110"/>
      <c r="E57" s="111"/>
      <c r="F57" s="87"/>
      <c r="G57" s="109"/>
      <c r="H57" s="110"/>
      <c r="I57" s="111"/>
      <c r="J57" s="87"/>
      <c r="K57" s="109"/>
      <c r="L57" s="110"/>
      <c r="M57" s="111"/>
      <c r="N57" s="87"/>
    </row>
    <row r="58" spans="1:14" s="49" customFormat="1" ht="18" customHeight="1" x14ac:dyDescent="0.25">
      <c r="A58" s="107"/>
      <c r="B58" s="108" t="s">
        <v>156</v>
      </c>
      <c r="C58" s="109"/>
      <c r="D58" s="110"/>
      <c r="E58" s="111"/>
      <c r="F58" s="87"/>
      <c r="G58" s="109"/>
      <c r="H58" s="110"/>
      <c r="I58" s="111"/>
      <c r="J58" s="87"/>
      <c r="K58" s="109"/>
      <c r="L58" s="110"/>
      <c r="M58" s="111"/>
      <c r="N58" s="87"/>
    </row>
    <row r="59" spans="1:14" s="49" customFormat="1" ht="18" customHeight="1" x14ac:dyDescent="0.25">
      <c r="A59" s="107" t="s">
        <v>176</v>
      </c>
      <c r="B59" s="108" t="s">
        <v>145</v>
      </c>
      <c r="C59" s="109"/>
      <c r="D59" s="110"/>
      <c r="E59" s="111"/>
      <c r="F59" s="87"/>
      <c r="G59" s="109"/>
      <c r="H59" s="110"/>
      <c r="I59" s="111"/>
      <c r="J59" s="87"/>
      <c r="K59" s="109"/>
      <c r="L59" s="110"/>
      <c r="M59" s="111"/>
      <c r="N59" s="87"/>
    </row>
    <row r="60" spans="1:14" s="49" customFormat="1" ht="18" customHeight="1" x14ac:dyDescent="0.25">
      <c r="A60" s="107" t="s">
        <v>177</v>
      </c>
      <c r="B60" s="108" t="s">
        <v>178</v>
      </c>
      <c r="C60" s="109"/>
      <c r="D60" s="110"/>
      <c r="E60" s="111"/>
      <c r="F60" s="87"/>
      <c r="G60" s="109"/>
      <c r="H60" s="110"/>
      <c r="I60" s="111"/>
      <c r="J60" s="87"/>
      <c r="K60" s="109"/>
      <c r="L60" s="110"/>
      <c r="M60" s="111"/>
      <c r="N60" s="87"/>
    </row>
    <row r="61" spans="1:14" s="49" customFormat="1" ht="18" customHeight="1" x14ac:dyDescent="0.25">
      <c r="A61" s="107" t="s">
        <v>179</v>
      </c>
      <c r="B61" s="108" t="s">
        <v>146</v>
      </c>
      <c r="C61" s="109"/>
      <c r="D61" s="110"/>
      <c r="E61" s="111"/>
      <c r="F61" s="87"/>
      <c r="G61" s="109"/>
      <c r="H61" s="110"/>
      <c r="I61" s="111"/>
      <c r="J61" s="87"/>
      <c r="K61" s="109"/>
      <c r="L61" s="110"/>
      <c r="M61" s="111"/>
      <c r="N61" s="87"/>
    </row>
    <row r="62" spans="1:14" s="49" customFormat="1" ht="18" customHeight="1" x14ac:dyDescent="0.25">
      <c r="A62" s="107" t="s">
        <v>180</v>
      </c>
      <c r="B62" s="108" t="s">
        <v>162</v>
      </c>
      <c r="C62" s="109"/>
      <c r="D62" s="110"/>
      <c r="E62" s="111"/>
      <c r="F62" s="87"/>
      <c r="G62" s="109"/>
      <c r="H62" s="110"/>
      <c r="I62" s="111"/>
      <c r="J62" s="87"/>
      <c r="K62" s="109"/>
      <c r="L62" s="110"/>
      <c r="M62" s="111"/>
      <c r="N62" s="87"/>
    </row>
    <row r="63" spans="1:14" s="49" customFormat="1" ht="18" customHeight="1" x14ac:dyDescent="0.25">
      <c r="A63" s="107"/>
      <c r="B63" s="108" t="s">
        <v>169</v>
      </c>
      <c r="C63" s="109"/>
      <c r="D63" s="110"/>
      <c r="E63" s="111"/>
      <c r="F63" s="87"/>
      <c r="G63" s="109"/>
      <c r="H63" s="110"/>
      <c r="I63" s="111"/>
      <c r="J63" s="87"/>
      <c r="K63" s="109"/>
      <c r="L63" s="110"/>
      <c r="M63" s="111"/>
      <c r="N63" s="87"/>
    </row>
    <row r="64" spans="1:14" s="49" customFormat="1" ht="18" customHeight="1" x14ac:dyDescent="0.25">
      <c r="A64" s="107" t="s">
        <v>181</v>
      </c>
      <c r="B64" s="108" t="s">
        <v>182</v>
      </c>
      <c r="C64" s="109"/>
      <c r="D64" s="110"/>
      <c r="E64" s="111"/>
      <c r="F64" s="87"/>
      <c r="G64" s="109"/>
      <c r="H64" s="110"/>
      <c r="I64" s="111"/>
      <c r="J64" s="87"/>
      <c r="K64" s="109"/>
      <c r="L64" s="110"/>
      <c r="M64" s="111"/>
      <c r="N64" s="87"/>
    </row>
    <row r="65" spans="1:14" s="49" customFormat="1" ht="18" customHeight="1" x14ac:dyDescent="0.25">
      <c r="A65" s="107" t="s">
        <v>183</v>
      </c>
      <c r="B65" s="112" t="s">
        <v>184</v>
      </c>
      <c r="C65" s="109"/>
      <c r="D65" s="110"/>
      <c r="E65" s="111"/>
      <c r="F65" s="87"/>
      <c r="G65" s="109"/>
      <c r="H65" s="110"/>
      <c r="I65" s="111"/>
      <c r="J65" s="87"/>
      <c r="K65" s="109"/>
      <c r="L65" s="110"/>
      <c r="M65" s="111"/>
      <c r="N65" s="87"/>
    </row>
    <row r="66" spans="1:14" s="49" customFormat="1" ht="18" customHeight="1" x14ac:dyDescent="0.25">
      <c r="A66" s="107" t="s">
        <v>185</v>
      </c>
      <c r="B66" s="112" t="s">
        <v>186</v>
      </c>
      <c r="C66" s="109"/>
      <c r="D66" s="110"/>
      <c r="E66" s="111"/>
      <c r="F66" s="87"/>
      <c r="G66" s="109"/>
      <c r="H66" s="110"/>
      <c r="I66" s="111"/>
      <c r="J66" s="87"/>
      <c r="K66" s="109"/>
      <c r="L66" s="110"/>
      <c r="M66" s="111"/>
      <c r="N66" s="87"/>
    </row>
    <row r="67" spans="1:14" s="49" customFormat="1" ht="18" customHeight="1" x14ac:dyDescent="0.25">
      <c r="A67" s="107" t="s">
        <v>187</v>
      </c>
      <c r="B67" s="112" t="s">
        <v>188</v>
      </c>
      <c r="C67" s="109"/>
      <c r="D67" s="110"/>
      <c r="E67" s="111"/>
      <c r="F67" s="87"/>
      <c r="G67" s="109"/>
      <c r="H67" s="110"/>
      <c r="I67" s="111"/>
      <c r="J67" s="87"/>
      <c r="K67" s="109"/>
      <c r="L67" s="110"/>
      <c r="M67" s="111"/>
      <c r="N67" s="87"/>
    </row>
    <row r="68" spans="1:14" s="49" customFormat="1" ht="18" customHeight="1" x14ac:dyDescent="0.25">
      <c r="A68" s="107" t="s">
        <v>189</v>
      </c>
      <c r="B68" s="112" t="s">
        <v>190</v>
      </c>
      <c r="C68" s="109"/>
      <c r="D68" s="110"/>
      <c r="E68" s="111"/>
      <c r="F68" s="87"/>
      <c r="G68" s="109"/>
      <c r="H68" s="110"/>
      <c r="I68" s="111"/>
      <c r="J68" s="87"/>
      <c r="K68" s="109"/>
      <c r="L68" s="110"/>
      <c r="M68" s="111"/>
      <c r="N68" s="87"/>
    </row>
    <row r="69" spans="1:14" s="22" customFormat="1" ht="18" customHeight="1" x14ac:dyDescent="0.25">
      <c r="A69" s="113" t="s">
        <v>191</v>
      </c>
      <c r="B69" s="114" t="s">
        <v>192</v>
      </c>
      <c r="C69" s="91">
        <f>П1.4!E16</f>
        <v>331943.30300000001</v>
      </c>
      <c r="D69" s="92"/>
      <c r="E69" s="93">
        <f>П1.5!E7</f>
        <v>93.480999999999995</v>
      </c>
      <c r="F69" s="87"/>
      <c r="G69" s="91">
        <f>П1.4!J7</f>
        <v>347903.44799999997</v>
      </c>
      <c r="H69" s="92"/>
      <c r="I69" s="93">
        <f>П1.5!J7</f>
        <v>96.191999999999993</v>
      </c>
      <c r="J69" s="87"/>
      <c r="K69" s="91">
        <f t="shared" ref="K69" si="5">C69+G69</f>
        <v>679846.75099999993</v>
      </c>
      <c r="L69" s="92"/>
      <c r="M69" s="93">
        <f>П1.5!O7</f>
        <v>94.835999999999999</v>
      </c>
      <c r="N69" s="87"/>
    </row>
    <row r="70" spans="1:14" s="94" customFormat="1" ht="18" customHeight="1" x14ac:dyDescent="0.25">
      <c r="A70" s="95"/>
      <c r="B70" s="96" t="s">
        <v>144</v>
      </c>
      <c r="C70" s="97"/>
      <c r="D70" s="98"/>
      <c r="E70" s="100"/>
      <c r="F70" s="99"/>
      <c r="G70" s="97"/>
      <c r="H70" s="98"/>
      <c r="I70" s="100"/>
      <c r="J70" s="99"/>
      <c r="K70" s="97"/>
      <c r="L70" s="98"/>
      <c r="M70" s="100"/>
      <c r="N70" s="99"/>
    </row>
    <row r="71" spans="1:14" s="22" customFormat="1" ht="18" customHeight="1" x14ac:dyDescent="0.25">
      <c r="A71" s="113" t="s">
        <v>193</v>
      </c>
      <c r="B71" s="114" t="s">
        <v>194</v>
      </c>
      <c r="C71" s="91">
        <v>0</v>
      </c>
      <c r="D71" s="92"/>
      <c r="E71" s="93">
        <v>0</v>
      </c>
      <c r="F71" s="87"/>
      <c r="G71" s="91">
        <v>0</v>
      </c>
      <c r="H71" s="92"/>
      <c r="I71" s="93">
        <v>0</v>
      </c>
      <c r="J71" s="87"/>
      <c r="K71" s="91">
        <f t="shared" ref="K71:K72" si="6">C71+G71</f>
        <v>0</v>
      </c>
      <c r="L71" s="92"/>
      <c r="M71" s="93">
        <v>0</v>
      </c>
      <c r="N71" s="87"/>
    </row>
    <row r="72" spans="1:14" s="22" customFormat="1" ht="18" customHeight="1" x14ac:dyDescent="0.25">
      <c r="A72" s="113" t="s">
        <v>195</v>
      </c>
      <c r="B72" s="114" t="s">
        <v>143</v>
      </c>
      <c r="C72" s="91">
        <f>C69</f>
        <v>331943.30300000001</v>
      </c>
      <c r="D72" s="92"/>
      <c r="E72" s="93">
        <f>E69</f>
        <v>93.480999999999995</v>
      </c>
      <c r="F72" s="87"/>
      <c r="G72" s="91">
        <f>G69</f>
        <v>347903.44799999997</v>
      </c>
      <c r="H72" s="92"/>
      <c r="I72" s="93">
        <f>I69</f>
        <v>96.191999999999993</v>
      </c>
      <c r="J72" s="87"/>
      <c r="K72" s="91">
        <f t="shared" si="6"/>
        <v>679846.75099999993</v>
      </c>
      <c r="L72" s="92"/>
      <c r="M72" s="93">
        <f>M69</f>
        <v>94.835999999999999</v>
      </c>
      <c r="N72" s="87"/>
    </row>
    <row r="73" spans="1:14" s="94" customFormat="1" ht="18" customHeight="1" x14ac:dyDescent="0.25">
      <c r="A73" s="95"/>
      <c r="B73" s="96" t="s">
        <v>144</v>
      </c>
      <c r="C73" s="97"/>
      <c r="D73" s="98"/>
      <c r="E73" s="100"/>
      <c r="F73" s="99"/>
      <c r="G73" s="97"/>
      <c r="H73" s="98"/>
      <c r="I73" s="100"/>
      <c r="J73" s="99"/>
      <c r="K73" s="97"/>
      <c r="L73" s="98"/>
      <c r="M73" s="100"/>
      <c r="N73" s="99"/>
    </row>
    <row r="74" spans="1:14" s="49" customFormat="1" ht="18" customHeight="1" x14ac:dyDescent="0.25">
      <c r="A74" s="89" t="s">
        <v>196</v>
      </c>
      <c r="B74" s="90" t="str">
        <f>B12</f>
        <v>ПАО "ФСК ЕЭС"</v>
      </c>
      <c r="C74" s="91">
        <f>C12</f>
        <v>63739.677000000003</v>
      </c>
      <c r="D74" s="92"/>
      <c r="E74" s="93">
        <f>E12</f>
        <v>16.399999999999999</v>
      </c>
      <c r="F74" s="87"/>
      <c r="G74" s="91">
        <f>G12</f>
        <v>70711.656000000003</v>
      </c>
      <c r="H74" s="92"/>
      <c r="I74" s="93">
        <f>I12</f>
        <v>16.399999999999999</v>
      </c>
      <c r="J74" s="87"/>
      <c r="K74" s="91">
        <f t="shared" ref="K74:K78" si="7">C74+G74</f>
        <v>134451.33300000001</v>
      </c>
      <c r="L74" s="92"/>
      <c r="M74" s="93">
        <f>M12</f>
        <v>16.399999999999999</v>
      </c>
      <c r="N74" s="87"/>
    </row>
    <row r="75" spans="1:14" s="49" customFormat="1" ht="18" customHeight="1" x14ac:dyDescent="0.25">
      <c r="A75" s="89" t="s">
        <v>197</v>
      </c>
      <c r="B75" s="90" t="str">
        <f>B13</f>
        <v>ПАО "МРСК Сибири"-"Кузбассэнерго-РЭС"</v>
      </c>
      <c r="C75" s="91">
        <f>C69-C74-C76</f>
        <v>228329.14199999999</v>
      </c>
      <c r="D75" s="92"/>
      <c r="E75" s="93">
        <f>E69-E74-E76</f>
        <v>65.349999999999994</v>
      </c>
      <c r="F75" s="87"/>
      <c r="G75" s="91">
        <f>G69-G74-G76</f>
        <v>237054.04299999995</v>
      </c>
      <c r="H75" s="92"/>
      <c r="I75" s="93">
        <f>I69-I74-I76</f>
        <v>67.954999999999998</v>
      </c>
      <c r="J75" s="87"/>
      <c r="K75" s="91">
        <f t="shared" si="7"/>
        <v>465383.18499999994</v>
      </c>
      <c r="L75" s="92"/>
      <c r="M75" s="93">
        <f>M69-M74-M76</f>
        <v>66.652000000000001</v>
      </c>
      <c r="N75" s="87"/>
    </row>
    <row r="76" spans="1:14" s="49" customFormat="1" ht="18" customHeight="1" x14ac:dyDescent="0.25">
      <c r="A76" s="89" t="s">
        <v>198</v>
      </c>
      <c r="B76" s="90" t="str">
        <f>B14</f>
        <v>АО "Электросеть"</v>
      </c>
      <c r="C76" s="91">
        <f>C14</f>
        <v>39874.483999999997</v>
      </c>
      <c r="D76" s="92"/>
      <c r="E76" s="93">
        <f>E14</f>
        <v>11.731</v>
      </c>
      <c r="F76" s="87"/>
      <c r="G76" s="91">
        <f>G14</f>
        <v>40137.749000000003</v>
      </c>
      <c r="H76" s="92"/>
      <c r="I76" s="93">
        <f>I14</f>
        <v>11.837</v>
      </c>
      <c r="J76" s="87"/>
      <c r="K76" s="91">
        <f t="shared" si="7"/>
        <v>80012.233000000007</v>
      </c>
      <c r="L76" s="92"/>
      <c r="M76" s="93">
        <f>M14</f>
        <v>11.784000000000001</v>
      </c>
      <c r="N76" s="87"/>
    </row>
    <row r="77" spans="1:14" s="49" customFormat="1" ht="18" customHeight="1" x14ac:dyDescent="0.25">
      <c r="A77" s="113" t="s">
        <v>199</v>
      </c>
      <c r="B77" s="114" t="s">
        <v>171</v>
      </c>
      <c r="C77" s="91">
        <f>П1.4!E17</f>
        <v>6085.81</v>
      </c>
      <c r="D77" s="92"/>
      <c r="E77" s="93">
        <f>П1.5!E17</f>
        <v>1.7130000000000001</v>
      </c>
      <c r="F77" s="87"/>
      <c r="G77" s="91">
        <f>П1.4!J17</f>
        <v>7431.2309999999998</v>
      </c>
      <c r="H77" s="92"/>
      <c r="I77" s="93">
        <f>П1.5!J17</f>
        <v>2.0539999999999998</v>
      </c>
      <c r="J77" s="87"/>
      <c r="K77" s="91">
        <f t="shared" si="7"/>
        <v>13517.041000000001</v>
      </c>
      <c r="L77" s="92"/>
      <c r="M77" s="93">
        <f>П1.5!O17</f>
        <v>1.8839999999999999</v>
      </c>
      <c r="N77" s="87"/>
    </row>
    <row r="78" spans="1:14" s="49" customFormat="1" ht="18" customHeight="1" x14ac:dyDescent="0.25">
      <c r="A78" s="113" t="s">
        <v>58</v>
      </c>
      <c r="B78" s="114" t="s">
        <v>173</v>
      </c>
      <c r="C78" s="91">
        <f>П1.4!E24+П1.4!E23</f>
        <v>149124.976</v>
      </c>
      <c r="D78" s="92"/>
      <c r="E78" s="93">
        <f>П1.5!E23+П1.5!E24</f>
        <v>41.036000000000008</v>
      </c>
      <c r="F78" s="87"/>
      <c r="G78" s="91">
        <f>П1.4!J23+П1.4!J24</f>
        <v>138907.92100000003</v>
      </c>
      <c r="H78" s="92"/>
      <c r="I78" s="93">
        <f>П1.5!J23+П1.5!J24</f>
        <v>37.472000000000001</v>
      </c>
      <c r="J78" s="87"/>
      <c r="K78" s="91">
        <f t="shared" si="7"/>
        <v>288032.897</v>
      </c>
      <c r="L78" s="92"/>
      <c r="M78" s="93">
        <f>П1.5!O23+П1.5!O24</f>
        <v>39.254999999999995</v>
      </c>
      <c r="N78" s="87"/>
    </row>
    <row r="79" spans="1:14" s="94" customFormat="1" ht="18" customHeight="1" x14ac:dyDescent="0.25">
      <c r="A79" s="95"/>
      <c r="B79" s="96" t="s">
        <v>151</v>
      </c>
      <c r="C79" s="97"/>
      <c r="D79" s="98"/>
      <c r="E79" s="100"/>
      <c r="F79" s="99"/>
      <c r="G79" s="97"/>
      <c r="H79" s="98"/>
      <c r="I79" s="100"/>
      <c r="J79" s="99"/>
      <c r="K79" s="97"/>
      <c r="L79" s="98"/>
      <c r="M79" s="100"/>
      <c r="N79" s="99"/>
    </row>
    <row r="80" spans="1:14" s="49" customFormat="1" ht="18" customHeight="1" x14ac:dyDescent="0.25">
      <c r="A80" s="113" t="s">
        <v>200</v>
      </c>
      <c r="B80" s="114" t="s">
        <v>153</v>
      </c>
      <c r="C80" s="91">
        <f>П1.4!E27</f>
        <v>148836.35699999999</v>
      </c>
      <c r="D80" s="92"/>
      <c r="E80" s="93">
        <f>П1.5!E27</f>
        <v>40.944000000000003</v>
      </c>
      <c r="F80" s="87"/>
      <c r="G80" s="91">
        <f>П1.4!J27</f>
        <v>138650.89600000001</v>
      </c>
      <c r="H80" s="92"/>
      <c r="I80" s="93">
        <f>П1.5!J27</f>
        <v>37.392000000000003</v>
      </c>
      <c r="J80" s="87"/>
      <c r="K80" s="91">
        <f t="shared" ref="K80:K81" si="8">C80+G80</f>
        <v>287487.25300000003</v>
      </c>
      <c r="L80" s="92"/>
      <c r="M80" s="93">
        <f>П1.5!O27</f>
        <v>39.168999999999997</v>
      </c>
      <c r="N80" s="87"/>
    </row>
    <row r="81" spans="1:14" s="49" customFormat="1" ht="18" customHeight="1" x14ac:dyDescent="0.25">
      <c r="A81" s="113" t="s">
        <v>201</v>
      </c>
      <c r="B81" s="114" t="s">
        <v>155</v>
      </c>
      <c r="C81" s="91">
        <f>П1.4!E23+П1.4!E29</f>
        <v>288.61900000000003</v>
      </c>
      <c r="D81" s="92"/>
      <c r="E81" s="93">
        <f>П1.5!E23+П1.5!E30</f>
        <v>9.1999999999999998E-2</v>
      </c>
      <c r="F81" s="87"/>
      <c r="G81" s="91">
        <f>П1.4!J23+П1.4!J29</f>
        <v>257.02499999999998</v>
      </c>
      <c r="H81" s="92"/>
      <c r="I81" s="93">
        <f>П1.5!J23+П1.5!J30</f>
        <v>0.08</v>
      </c>
      <c r="J81" s="87"/>
      <c r="K81" s="91">
        <f t="shared" si="8"/>
        <v>545.64400000000001</v>
      </c>
      <c r="L81" s="92"/>
      <c r="M81" s="93">
        <f>+П1.5!O30+П1.5!O23</f>
        <v>8.5999999999999993E-2</v>
      </c>
      <c r="N81" s="87"/>
    </row>
    <row r="82" spans="1:14" s="94" customFormat="1" ht="18" customHeight="1" x14ac:dyDescent="0.25">
      <c r="A82" s="95"/>
      <c r="B82" s="96" t="s">
        <v>156</v>
      </c>
      <c r="C82" s="97"/>
      <c r="D82" s="98"/>
      <c r="E82" s="100"/>
      <c r="F82" s="99"/>
      <c r="G82" s="97"/>
      <c r="H82" s="98"/>
      <c r="I82" s="100"/>
      <c r="J82" s="99"/>
      <c r="K82" s="97"/>
      <c r="L82" s="98"/>
      <c r="M82" s="100"/>
      <c r="N82" s="99"/>
    </row>
    <row r="83" spans="1:14" s="49" customFormat="1" ht="18" customHeight="1" x14ac:dyDescent="0.25">
      <c r="A83" s="89" t="s">
        <v>202</v>
      </c>
      <c r="B83" s="90" t="str">
        <f>B74</f>
        <v>ПАО "ФСК ЕЭС"</v>
      </c>
      <c r="C83" s="91">
        <v>0</v>
      </c>
      <c r="D83" s="92"/>
      <c r="E83" s="93">
        <v>0</v>
      </c>
      <c r="F83" s="87"/>
      <c r="G83" s="91">
        <v>0</v>
      </c>
      <c r="H83" s="92"/>
      <c r="I83" s="93">
        <v>0</v>
      </c>
      <c r="J83" s="87"/>
      <c r="K83" s="91">
        <f t="shared" ref="K83:K89" si="9">C83+G83</f>
        <v>0</v>
      </c>
      <c r="L83" s="92"/>
      <c r="M83" s="93">
        <v>0</v>
      </c>
      <c r="N83" s="87"/>
    </row>
    <row r="84" spans="1:14" s="49" customFormat="1" ht="18" customHeight="1" x14ac:dyDescent="0.25">
      <c r="A84" s="89" t="s">
        <v>203</v>
      </c>
      <c r="B84" s="90" t="s">
        <v>204</v>
      </c>
      <c r="C84" s="91">
        <f>C83-C74</f>
        <v>-63739.677000000003</v>
      </c>
      <c r="D84" s="92"/>
      <c r="E84" s="93">
        <f>E83-E74</f>
        <v>-16.399999999999999</v>
      </c>
      <c r="F84" s="106"/>
      <c r="G84" s="91">
        <f>G83-G74</f>
        <v>-70711.656000000003</v>
      </c>
      <c r="H84" s="92"/>
      <c r="I84" s="93">
        <f>I83-I74</f>
        <v>-16.399999999999999</v>
      </c>
      <c r="J84" s="106"/>
      <c r="K84" s="91">
        <f t="shared" si="9"/>
        <v>-134451.33300000001</v>
      </c>
      <c r="L84" s="92"/>
      <c r="M84" s="93">
        <f>M83-M74</f>
        <v>-16.399999999999999</v>
      </c>
      <c r="N84" s="106"/>
    </row>
    <row r="85" spans="1:14" s="49" customFormat="1" ht="18" customHeight="1" x14ac:dyDescent="0.25">
      <c r="A85" s="89" t="s">
        <v>205</v>
      </c>
      <c r="B85" s="90" t="str">
        <f>B75</f>
        <v>ПАО "МРСК Сибири"-"Кузбассэнерго-РЭС"</v>
      </c>
      <c r="C85" s="91">
        <f>П1.6!D38</f>
        <v>225.256</v>
      </c>
      <c r="D85" s="92"/>
      <c r="E85" s="93">
        <f>П1.6!I38</f>
        <v>6.6000000000000003E-2</v>
      </c>
      <c r="F85" s="106"/>
      <c r="G85" s="91">
        <f>П1.6!D81</f>
        <v>201.477</v>
      </c>
      <c r="H85" s="92"/>
      <c r="I85" s="93">
        <f>П1.6!I81</f>
        <v>5.8000000000000003E-2</v>
      </c>
      <c r="J85" s="106"/>
      <c r="K85" s="91">
        <f t="shared" si="9"/>
        <v>426.733</v>
      </c>
      <c r="L85" s="92"/>
      <c r="M85" s="93">
        <f>П1.6!I124</f>
        <v>6.2E-2</v>
      </c>
      <c r="N85" s="106"/>
    </row>
    <row r="86" spans="1:14" s="49" customFormat="1" ht="18" customHeight="1" x14ac:dyDescent="0.25">
      <c r="A86" s="89" t="s">
        <v>206</v>
      </c>
      <c r="B86" s="90" t="s">
        <v>207</v>
      </c>
      <c r="C86" s="91">
        <f>C85-C75</f>
        <v>-228103.886</v>
      </c>
      <c r="D86" s="92"/>
      <c r="E86" s="93">
        <f>E85-E75</f>
        <v>-65.283999999999992</v>
      </c>
      <c r="F86" s="106"/>
      <c r="G86" s="91">
        <f>G85-G75</f>
        <v>-236852.56599999993</v>
      </c>
      <c r="H86" s="92"/>
      <c r="I86" s="93">
        <f>I85-I75</f>
        <v>-67.896999999999991</v>
      </c>
      <c r="J86" s="106"/>
      <c r="K86" s="91">
        <f t="shared" si="9"/>
        <v>-464956.45199999993</v>
      </c>
      <c r="L86" s="92"/>
      <c r="M86" s="93">
        <f>M85-M75</f>
        <v>-66.59</v>
      </c>
      <c r="N86" s="106"/>
    </row>
    <row r="87" spans="1:14" s="49" customFormat="1" ht="18" customHeight="1" x14ac:dyDescent="0.25">
      <c r="A87" s="89" t="s">
        <v>208</v>
      </c>
      <c r="B87" s="104" t="str">
        <f>B76</f>
        <v>АО "Электросеть"</v>
      </c>
      <c r="C87" s="91">
        <v>0</v>
      </c>
      <c r="D87" s="92"/>
      <c r="E87" s="93">
        <v>0</v>
      </c>
      <c r="F87" s="106"/>
      <c r="G87" s="91">
        <v>0</v>
      </c>
      <c r="H87" s="92"/>
      <c r="I87" s="93">
        <v>0</v>
      </c>
      <c r="J87" s="106"/>
      <c r="K87" s="91">
        <f t="shared" si="9"/>
        <v>0</v>
      </c>
      <c r="L87" s="92"/>
      <c r="M87" s="93">
        <v>0</v>
      </c>
      <c r="N87" s="106"/>
    </row>
    <row r="88" spans="1:14" s="49" customFormat="1" ht="18" customHeight="1" x14ac:dyDescent="0.25">
      <c r="A88" s="89" t="s">
        <v>209</v>
      </c>
      <c r="B88" s="104" t="s">
        <v>210</v>
      </c>
      <c r="C88" s="91">
        <f>C87-C76</f>
        <v>-39874.483999999997</v>
      </c>
      <c r="D88" s="92"/>
      <c r="E88" s="93">
        <f>E87-E76</f>
        <v>-11.731</v>
      </c>
      <c r="F88" s="106"/>
      <c r="G88" s="91">
        <f>G87-G76</f>
        <v>-40137.749000000003</v>
      </c>
      <c r="H88" s="92"/>
      <c r="I88" s="93">
        <f>I87-I76</f>
        <v>-11.837</v>
      </c>
      <c r="J88" s="106"/>
      <c r="K88" s="91">
        <f t="shared" si="9"/>
        <v>-80012.233000000007</v>
      </c>
      <c r="L88" s="92"/>
      <c r="M88" s="93">
        <f>M87-M76</f>
        <v>-11.784000000000001</v>
      </c>
      <c r="N88" s="106"/>
    </row>
    <row r="89" spans="1:14" s="49" customFormat="1" ht="18" customHeight="1" x14ac:dyDescent="0.25">
      <c r="A89" s="89" t="s">
        <v>307</v>
      </c>
      <c r="B89" s="104" t="s">
        <v>280</v>
      </c>
      <c r="C89" s="91">
        <f>П1.4!E23</f>
        <v>63.363</v>
      </c>
      <c r="D89" s="92"/>
      <c r="E89" s="93">
        <f>П1.5!E23</f>
        <v>2.5999999999999999E-2</v>
      </c>
      <c r="F89" s="106"/>
      <c r="G89" s="91">
        <f>П1.4!J23</f>
        <v>55.548000000000002</v>
      </c>
      <c r="H89" s="92"/>
      <c r="I89" s="93">
        <f>П1.5!J23</f>
        <v>2.1999999999999999E-2</v>
      </c>
      <c r="J89" s="106"/>
      <c r="K89" s="91">
        <f t="shared" si="9"/>
        <v>118.911</v>
      </c>
      <c r="L89" s="92"/>
      <c r="M89" s="93">
        <f>П1.5!O23</f>
        <v>2.4E-2</v>
      </c>
      <c r="N89" s="106"/>
    </row>
    <row r="90" spans="1:14" s="49" customFormat="1" ht="18" customHeight="1" x14ac:dyDescent="0.25">
      <c r="A90" s="113" t="s">
        <v>211</v>
      </c>
      <c r="B90" s="114" t="s">
        <v>212</v>
      </c>
      <c r="C90" s="91"/>
      <c r="D90" s="92"/>
      <c r="E90" s="93"/>
      <c r="F90" s="87"/>
      <c r="G90" s="91"/>
      <c r="H90" s="92"/>
      <c r="I90" s="93"/>
      <c r="J90" s="87"/>
      <c r="K90" s="91"/>
      <c r="L90" s="92"/>
      <c r="M90" s="93"/>
      <c r="N90" s="87"/>
    </row>
    <row r="91" spans="1:14" s="49" customFormat="1" ht="18" customHeight="1" x14ac:dyDescent="0.25">
      <c r="A91" s="113" t="s">
        <v>213</v>
      </c>
      <c r="B91" s="272" t="s">
        <v>186</v>
      </c>
      <c r="C91" s="91">
        <f>C69-C77-C80-C81</f>
        <v>176732.51700000002</v>
      </c>
      <c r="D91" s="92"/>
      <c r="E91" s="93">
        <f>E69-E77-E80-E81</f>
        <v>50.731999999999999</v>
      </c>
      <c r="F91" s="87"/>
      <c r="G91" s="91">
        <f>G69-G77-G80-G81</f>
        <v>201564.29599999994</v>
      </c>
      <c r="H91" s="92"/>
      <c r="I91" s="93">
        <f>I69-I77-I80-I81</f>
        <v>56.66599999999999</v>
      </c>
      <c r="J91" s="87"/>
      <c r="K91" s="91">
        <f t="shared" ref="K91" si="10">C91+G91</f>
        <v>378296.81299999997</v>
      </c>
      <c r="L91" s="92"/>
      <c r="M91" s="93">
        <f>M69-M77-M80-M81</f>
        <v>53.697000000000003</v>
      </c>
      <c r="N91" s="87"/>
    </row>
    <row r="92" spans="1:14" s="49" customFormat="1" ht="18" customHeight="1" x14ac:dyDescent="0.25">
      <c r="A92" s="113" t="s">
        <v>214</v>
      </c>
      <c r="B92" s="272" t="s">
        <v>188</v>
      </c>
      <c r="C92" s="91"/>
      <c r="D92" s="92"/>
      <c r="E92" s="93"/>
      <c r="F92" s="87"/>
      <c r="G92" s="91"/>
      <c r="H92" s="92"/>
      <c r="I92" s="93"/>
      <c r="J92" s="87"/>
      <c r="K92" s="91"/>
      <c r="L92" s="92"/>
      <c r="M92" s="93"/>
      <c r="N92" s="87"/>
    </row>
    <row r="93" spans="1:14" s="49" customFormat="1" ht="18" customHeight="1" x14ac:dyDescent="0.25">
      <c r="A93" s="113" t="s">
        <v>215</v>
      </c>
      <c r="B93" s="272" t="s">
        <v>190</v>
      </c>
      <c r="C93" s="91"/>
      <c r="D93" s="92"/>
      <c r="E93" s="93"/>
      <c r="F93" s="87"/>
      <c r="G93" s="91"/>
      <c r="H93" s="92"/>
      <c r="I93" s="93"/>
      <c r="J93" s="87"/>
      <c r="K93" s="91"/>
      <c r="L93" s="92"/>
      <c r="M93" s="93"/>
      <c r="N93" s="87"/>
    </row>
    <row r="94" spans="1:14" s="49" customFormat="1" ht="18" customHeight="1" x14ac:dyDescent="0.25">
      <c r="A94" s="113" t="s">
        <v>216</v>
      </c>
      <c r="B94" s="114" t="s">
        <v>217</v>
      </c>
      <c r="C94" s="91">
        <f>П1.4!F7</f>
        <v>212674.96500000003</v>
      </c>
      <c r="D94" s="92"/>
      <c r="E94" s="93">
        <f>П1.5!F7</f>
        <v>60.902999999999999</v>
      </c>
      <c r="F94" s="87"/>
      <c r="G94" s="91">
        <f>П1.4!K7</f>
        <v>255777.51799999992</v>
      </c>
      <c r="H94" s="92"/>
      <c r="I94" s="93">
        <f>П1.5!K7</f>
        <v>71.691999999999979</v>
      </c>
      <c r="J94" s="87"/>
      <c r="K94" s="91">
        <f t="shared" ref="K94" si="11">C94+G94</f>
        <v>468452.48299999995</v>
      </c>
      <c r="L94" s="92"/>
      <c r="M94" s="93">
        <f>П1.5!P7</f>
        <v>66.296000000000006</v>
      </c>
      <c r="N94" s="87"/>
    </row>
    <row r="95" spans="1:14" s="94" customFormat="1" ht="18" customHeight="1" x14ac:dyDescent="0.25">
      <c r="A95" s="95"/>
      <c r="B95" s="96" t="s">
        <v>144</v>
      </c>
      <c r="C95" s="97"/>
      <c r="D95" s="98"/>
      <c r="E95" s="100"/>
      <c r="F95" s="99"/>
      <c r="G95" s="97"/>
      <c r="H95" s="98"/>
      <c r="I95" s="100"/>
      <c r="J95" s="99"/>
      <c r="K95" s="97"/>
      <c r="L95" s="98"/>
      <c r="M95" s="100"/>
      <c r="N95" s="99"/>
    </row>
    <row r="96" spans="1:14" s="49" customFormat="1" ht="18" customHeight="1" x14ac:dyDescent="0.25">
      <c r="A96" s="113" t="s">
        <v>218</v>
      </c>
      <c r="B96" s="114" t="s">
        <v>194</v>
      </c>
      <c r="C96" s="91">
        <v>0</v>
      </c>
      <c r="D96" s="92"/>
      <c r="E96" s="93">
        <v>0</v>
      </c>
      <c r="F96" s="87"/>
      <c r="G96" s="91">
        <v>0</v>
      </c>
      <c r="H96" s="92"/>
      <c r="I96" s="93">
        <v>0</v>
      </c>
      <c r="J96" s="87"/>
      <c r="K96" s="91">
        <f t="shared" ref="K96:K97" si="12">C96+G96</f>
        <v>0</v>
      </c>
      <c r="L96" s="92"/>
      <c r="M96" s="93">
        <v>0</v>
      </c>
      <c r="N96" s="87"/>
    </row>
    <row r="97" spans="1:14" s="49" customFormat="1" ht="18" customHeight="1" x14ac:dyDescent="0.25">
      <c r="A97" s="113" t="s">
        <v>219</v>
      </c>
      <c r="B97" s="114" t="s">
        <v>143</v>
      </c>
      <c r="C97" s="91">
        <f>C94</f>
        <v>212674.96500000003</v>
      </c>
      <c r="D97" s="92"/>
      <c r="E97" s="93">
        <f>E94</f>
        <v>60.902999999999999</v>
      </c>
      <c r="F97" s="87"/>
      <c r="G97" s="91">
        <f>G94</f>
        <v>255777.51799999992</v>
      </c>
      <c r="H97" s="92"/>
      <c r="I97" s="93">
        <f>I94</f>
        <v>71.691999999999979</v>
      </c>
      <c r="J97" s="87"/>
      <c r="K97" s="91">
        <f t="shared" si="12"/>
        <v>468452.48299999995</v>
      </c>
      <c r="L97" s="92"/>
      <c r="M97" s="93">
        <f>M94</f>
        <v>66.296000000000006</v>
      </c>
      <c r="N97" s="87"/>
    </row>
    <row r="98" spans="1:14" s="94" customFormat="1" ht="18" customHeight="1" x14ac:dyDescent="0.25">
      <c r="A98" s="95"/>
      <c r="B98" s="96" t="s">
        <v>144</v>
      </c>
      <c r="C98" s="97"/>
      <c r="D98" s="98"/>
      <c r="E98" s="100"/>
      <c r="F98" s="99"/>
      <c r="G98" s="97"/>
      <c r="H98" s="98"/>
      <c r="I98" s="100"/>
      <c r="J98" s="99"/>
      <c r="K98" s="97"/>
      <c r="L98" s="98"/>
      <c r="M98" s="100"/>
      <c r="N98" s="99"/>
    </row>
    <row r="99" spans="1:14" s="49" customFormat="1" ht="18" customHeight="1" x14ac:dyDescent="0.25">
      <c r="A99" s="89" t="s">
        <v>220</v>
      </c>
      <c r="B99" s="90" t="str">
        <f>B85</f>
        <v>ПАО "МРСК Сибири"-"Кузбассэнерго-РЭС"</v>
      </c>
      <c r="C99" s="91">
        <f>C97-C100-C101</f>
        <v>35475.195999999996</v>
      </c>
      <c r="D99" s="92"/>
      <c r="E99" s="93">
        <f>E97-E100-E101</f>
        <v>10</v>
      </c>
      <c r="F99" s="87"/>
      <c r="G99" s="91">
        <f>G97-G100-G101</f>
        <v>53842.031999999977</v>
      </c>
      <c r="H99" s="92"/>
      <c r="I99" s="93">
        <f>I97-I100-I101</f>
        <v>14.891999999999989</v>
      </c>
      <c r="J99" s="87"/>
      <c r="K99" s="91">
        <f t="shared" ref="K99:K103" si="13">C99+G99</f>
        <v>89317.227999999974</v>
      </c>
      <c r="L99" s="92"/>
      <c r="M99" s="93">
        <f>M97-M100-M101</f>
        <v>12.445999999999998</v>
      </c>
      <c r="N99" s="87"/>
    </row>
    <row r="100" spans="1:14" s="49" customFormat="1" ht="18" customHeight="1" x14ac:dyDescent="0.25">
      <c r="A100" s="89" t="s">
        <v>221</v>
      </c>
      <c r="B100" s="90" t="str">
        <f>B32</f>
        <v>ОАО "РЖД"</v>
      </c>
      <c r="C100" s="91">
        <f>C16</f>
        <v>467.25200000000001</v>
      </c>
      <c r="D100" s="92"/>
      <c r="E100" s="93">
        <f>E16</f>
        <v>0.17100000000000001</v>
      </c>
      <c r="F100" s="87"/>
      <c r="G100" s="91">
        <f>G16</f>
        <v>371.19</v>
      </c>
      <c r="H100" s="92"/>
      <c r="I100" s="93">
        <f>I16</f>
        <v>0.13400000000000001</v>
      </c>
      <c r="J100" s="87"/>
      <c r="K100" s="91">
        <f t="shared" si="13"/>
        <v>838.44200000000001</v>
      </c>
      <c r="L100" s="92"/>
      <c r="M100" s="93">
        <f>M16</f>
        <v>0.153</v>
      </c>
      <c r="N100" s="87"/>
    </row>
    <row r="101" spans="1:14" s="49" customFormat="1" ht="18" customHeight="1" x14ac:dyDescent="0.25">
      <c r="A101" s="89" t="s">
        <v>222</v>
      </c>
      <c r="B101" s="90" t="str">
        <f>B89</f>
        <v>ОАО "КузбассЭлектро"</v>
      </c>
      <c r="C101" s="91">
        <f>C91</f>
        <v>176732.51700000002</v>
      </c>
      <c r="D101" s="92"/>
      <c r="E101" s="93">
        <f>E91</f>
        <v>50.731999999999999</v>
      </c>
      <c r="F101" s="87"/>
      <c r="G101" s="91">
        <f>G91</f>
        <v>201564.29599999994</v>
      </c>
      <c r="H101" s="92"/>
      <c r="I101" s="93">
        <f>I91</f>
        <v>56.66599999999999</v>
      </c>
      <c r="J101" s="87"/>
      <c r="K101" s="91">
        <f t="shared" si="13"/>
        <v>378296.81299999997</v>
      </c>
      <c r="L101" s="92"/>
      <c r="M101" s="93">
        <f>M91</f>
        <v>53.697000000000003</v>
      </c>
      <c r="N101" s="87"/>
    </row>
    <row r="102" spans="1:14" s="49" customFormat="1" ht="18" customHeight="1" x14ac:dyDescent="0.25">
      <c r="A102" s="113" t="s">
        <v>223</v>
      </c>
      <c r="B102" s="114" t="s">
        <v>171</v>
      </c>
      <c r="C102" s="91">
        <f>П1.4!F17</f>
        <v>841.07600000000002</v>
      </c>
      <c r="D102" s="92"/>
      <c r="E102" s="93">
        <f>П1.5!F17</f>
        <v>0.24099999999999999</v>
      </c>
      <c r="F102" s="87"/>
      <c r="G102" s="91">
        <f>П1.4!K17</f>
        <v>841.827</v>
      </c>
      <c r="H102" s="92"/>
      <c r="I102" s="93">
        <f>П1.5!K17</f>
        <v>0.23599999999999999</v>
      </c>
      <c r="J102" s="87"/>
      <c r="K102" s="91">
        <f t="shared" si="13"/>
        <v>1682.903</v>
      </c>
      <c r="L102" s="92"/>
      <c r="M102" s="93">
        <f>П1.5!P17</f>
        <v>0.23799999999999999</v>
      </c>
      <c r="N102" s="87"/>
    </row>
    <row r="103" spans="1:14" s="49" customFormat="1" ht="18" customHeight="1" x14ac:dyDescent="0.25">
      <c r="A103" s="113" t="s">
        <v>224</v>
      </c>
      <c r="B103" s="114" t="s">
        <v>173</v>
      </c>
      <c r="C103" s="91">
        <f>П1.4!F24</f>
        <v>196047.83000000002</v>
      </c>
      <c r="D103" s="92"/>
      <c r="E103" s="93">
        <f>П1.5!F24</f>
        <v>56.399000000000001</v>
      </c>
      <c r="F103" s="87"/>
      <c r="G103" s="91">
        <f>П1.4!K24</f>
        <v>239550.35</v>
      </c>
      <c r="H103" s="92"/>
      <c r="I103" s="93">
        <f>П1.5!K24</f>
        <v>67.323999999999998</v>
      </c>
      <c r="J103" s="87"/>
      <c r="K103" s="91">
        <f t="shared" si="13"/>
        <v>435598.18000000005</v>
      </c>
      <c r="L103" s="92"/>
      <c r="M103" s="93">
        <f>П1.5!P24</f>
        <v>61.86</v>
      </c>
      <c r="N103" s="87"/>
    </row>
    <row r="104" spans="1:14" s="94" customFormat="1" ht="18" customHeight="1" x14ac:dyDescent="0.25">
      <c r="A104" s="95"/>
      <c r="B104" s="96" t="s">
        <v>151</v>
      </c>
      <c r="C104" s="97"/>
      <c r="D104" s="98"/>
      <c r="E104" s="100"/>
      <c r="F104" s="99"/>
      <c r="G104" s="97"/>
      <c r="H104" s="98"/>
      <c r="I104" s="100"/>
      <c r="J104" s="99"/>
      <c r="K104" s="97"/>
      <c r="L104" s="98"/>
      <c r="M104" s="100"/>
      <c r="N104" s="99"/>
    </row>
    <row r="105" spans="1:14" s="49" customFormat="1" ht="18" customHeight="1" x14ac:dyDescent="0.25">
      <c r="A105" s="113" t="s">
        <v>225</v>
      </c>
      <c r="B105" s="114" t="s">
        <v>153</v>
      </c>
      <c r="C105" s="91">
        <f>П1.4!F27</f>
        <v>125836.651</v>
      </c>
      <c r="D105" s="92"/>
      <c r="E105" s="93">
        <f>П1.5!F27</f>
        <v>35.369</v>
      </c>
      <c r="F105" s="87"/>
      <c r="G105" s="91">
        <f>П1.4!K27</f>
        <v>168653.78700000001</v>
      </c>
      <c r="H105" s="92"/>
      <c r="I105" s="93">
        <f>П1.5!K27</f>
        <v>46.572000000000003</v>
      </c>
      <c r="J105" s="87"/>
      <c r="K105" s="91">
        <f t="shared" ref="K105:K114" si="14">C105+G105</f>
        <v>294490.43800000002</v>
      </c>
      <c r="L105" s="92"/>
      <c r="M105" s="93">
        <f>П1.5!P27</f>
        <v>40.97</v>
      </c>
      <c r="N105" s="87"/>
    </row>
    <row r="106" spans="1:14" s="49" customFormat="1" ht="18" customHeight="1" x14ac:dyDescent="0.25">
      <c r="A106" s="113" t="s">
        <v>226</v>
      </c>
      <c r="B106" s="114" t="s">
        <v>155</v>
      </c>
      <c r="C106" s="91">
        <f>П1.4!F29</f>
        <v>70211.179000000004</v>
      </c>
      <c r="D106" s="92"/>
      <c r="E106" s="93">
        <f>П1.5!F30</f>
        <v>21.03</v>
      </c>
      <c r="F106" s="87"/>
      <c r="G106" s="91">
        <f>П1.4!K29</f>
        <v>70896.562999999995</v>
      </c>
      <c r="H106" s="92"/>
      <c r="I106" s="93">
        <f>П1.5!K30</f>
        <v>20.751999999999999</v>
      </c>
      <c r="J106" s="87"/>
      <c r="K106" s="91">
        <f t="shared" si="14"/>
        <v>141107.742</v>
      </c>
      <c r="L106" s="92"/>
      <c r="M106" s="93">
        <f>П1.5!P30</f>
        <v>20.89</v>
      </c>
      <c r="N106" s="87"/>
    </row>
    <row r="107" spans="1:14" s="94" customFormat="1" ht="18" customHeight="1" x14ac:dyDescent="0.25">
      <c r="A107" s="95"/>
      <c r="B107" s="96" t="s">
        <v>156</v>
      </c>
      <c r="C107" s="97"/>
      <c r="D107" s="98"/>
      <c r="E107" s="100"/>
      <c r="F107" s="99"/>
      <c r="G107" s="97"/>
      <c r="H107" s="98"/>
      <c r="I107" s="100"/>
      <c r="J107" s="99"/>
      <c r="K107" s="97"/>
      <c r="L107" s="98"/>
      <c r="M107" s="100"/>
      <c r="N107" s="99"/>
    </row>
    <row r="108" spans="1:14" s="49" customFormat="1" ht="18" customHeight="1" x14ac:dyDescent="0.25">
      <c r="A108" s="89" t="s">
        <v>202</v>
      </c>
      <c r="B108" s="90" t="str">
        <f>B99</f>
        <v>ПАО "МРСК Сибири"-"Кузбассэнерго-РЭС"</v>
      </c>
      <c r="C108" s="91">
        <f>П1.6!E38</f>
        <v>2.2400000000000002</v>
      </c>
      <c r="D108" s="92"/>
      <c r="E108" s="93">
        <f>П1.6!J38</f>
        <v>1E-3</v>
      </c>
      <c r="F108" s="87"/>
      <c r="G108" s="91">
        <f>П1.6!E81</f>
        <v>0.05</v>
      </c>
      <c r="H108" s="92"/>
      <c r="I108" s="93">
        <f>П1.6!J81</f>
        <v>1E-3</v>
      </c>
      <c r="J108" s="87"/>
      <c r="K108" s="91">
        <f t="shared" si="14"/>
        <v>2.29</v>
      </c>
      <c r="L108" s="92"/>
      <c r="M108" s="93">
        <f>П1.6!J124</f>
        <v>1E-3</v>
      </c>
      <c r="N108" s="87"/>
    </row>
    <row r="109" spans="1:14" s="49" customFormat="1" ht="18" customHeight="1" x14ac:dyDescent="0.25">
      <c r="A109" s="89" t="s">
        <v>203</v>
      </c>
      <c r="B109" s="90" t="s">
        <v>204</v>
      </c>
      <c r="C109" s="91">
        <f>C108-C99</f>
        <v>-35472.955999999998</v>
      </c>
      <c r="D109" s="92"/>
      <c r="E109" s="93">
        <f>E108-E99</f>
        <v>-9.9990000000000006</v>
      </c>
      <c r="F109" s="106"/>
      <c r="G109" s="91">
        <f>G108-G99</f>
        <v>-53841.981999999975</v>
      </c>
      <c r="H109" s="92"/>
      <c r="I109" s="93">
        <f>I108-I99</f>
        <v>-14.890999999999989</v>
      </c>
      <c r="J109" s="106"/>
      <c r="K109" s="91">
        <f t="shared" si="14"/>
        <v>-89314.937999999966</v>
      </c>
      <c r="L109" s="92"/>
      <c r="M109" s="93">
        <f>M108-M99</f>
        <v>-12.444999999999999</v>
      </c>
      <c r="N109" s="106"/>
    </row>
    <row r="110" spans="1:14" s="49" customFormat="1" ht="18" customHeight="1" x14ac:dyDescent="0.25">
      <c r="A110" s="89" t="s">
        <v>205</v>
      </c>
      <c r="B110" s="90" t="str">
        <f>B100</f>
        <v>ОАО "РЖД"</v>
      </c>
      <c r="C110" s="91">
        <v>0</v>
      </c>
      <c r="D110" s="92"/>
      <c r="E110" s="93">
        <v>0</v>
      </c>
      <c r="F110" s="106"/>
      <c r="G110" s="91">
        <v>0</v>
      </c>
      <c r="H110" s="92"/>
      <c r="I110" s="93">
        <v>0</v>
      </c>
      <c r="J110" s="106"/>
      <c r="K110" s="91">
        <f t="shared" si="14"/>
        <v>0</v>
      </c>
      <c r="L110" s="92"/>
      <c r="M110" s="93">
        <v>0</v>
      </c>
      <c r="N110" s="106"/>
    </row>
    <row r="111" spans="1:14" s="49" customFormat="1" ht="18" customHeight="1" x14ac:dyDescent="0.25">
      <c r="A111" s="89" t="s">
        <v>206</v>
      </c>
      <c r="B111" s="90" t="s">
        <v>207</v>
      </c>
      <c r="C111" s="91">
        <f>C110-C100</f>
        <v>-467.25200000000001</v>
      </c>
      <c r="D111" s="92"/>
      <c r="E111" s="93">
        <f>E110-E100</f>
        <v>-0.17100000000000001</v>
      </c>
      <c r="F111" s="106"/>
      <c r="G111" s="91">
        <f>G110-G100</f>
        <v>-371.19</v>
      </c>
      <c r="H111" s="92"/>
      <c r="I111" s="93">
        <f>I110-I100</f>
        <v>-0.13400000000000001</v>
      </c>
      <c r="J111" s="106"/>
      <c r="K111" s="91">
        <f t="shared" si="14"/>
        <v>-838.44200000000001</v>
      </c>
      <c r="L111" s="92"/>
      <c r="M111" s="93">
        <f>M110-M100</f>
        <v>-0.153</v>
      </c>
      <c r="N111" s="106"/>
    </row>
    <row r="112" spans="1:14" s="49" customFormat="1" ht="18" customHeight="1" x14ac:dyDescent="0.25">
      <c r="A112" s="89" t="s">
        <v>208</v>
      </c>
      <c r="B112" s="90" t="str">
        <f t="shared" ref="B112:C114" si="15">B34</f>
        <v>ООО "КЭнК"</v>
      </c>
      <c r="C112" s="91">
        <f t="shared" si="15"/>
        <v>31287.936000000002</v>
      </c>
      <c r="D112" s="92"/>
      <c r="E112" s="93">
        <f>E34</f>
        <v>11.472</v>
      </c>
      <c r="F112" s="106"/>
      <c r="G112" s="91">
        <f>П1.6!C82</f>
        <v>30506.088</v>
      </c>
      <c r="H112" s="92"/>
      <c r="I112" s="93">
        <f>I34</f>
        <v>11.002000000000001</v>
      </c>
      <c r="J112" s="106"/>
      <c r="K112" s="91">
        <f t="shared" si="14"/>
        <v>61794.024000000005</v>
      </c>
      <c r="L112" s="92"/>
      <c r="M112" s="93">
        <f>M34</f>
        <v>11.237</v>
      </c>
      <c r="N112" s="106"/>
    </row>
    <row r="113" spans="1:14" s="49" customFormat="1" ht="18" customHeight="1" x14ac:dyDescent="0.25">
      <c r="A113" s="89" t="s">
        <v>307</v>
      </c>
      <c r="B113" s="90" t="str">
        <f t="shared" si="15"/>
        <v>ООО "СКЭК"</v>
      </c>
      <c r="C113" s="91">
        <f t="shared" si="15"/>
        <v>4573.5559999999996</v>
      </c>
      <c r="D113" s="92"/>
      <c r="E113" s="93">
        <f>E35</f>
        <v>1.65</v>
      </c>
      <c r="F113" s="106"/>
      <c r="G113" s="91">
        <f>П1.6!C83</f>
        <v>4691.6310000000003</v>
      </c>
      <c r="H113" s="92"/>
      <c r="I113" s="93">
        <f>I35</f>
        <v>1.665</v>
      </c>
      <c r="J113" s="106"/>
      <c r="K113" s="91">
        <f t="shared" si="14"/>
        <v>9265.1869999999999</v>
      </c>
      <c r="L113" s="92"/>
      <c r="M113" s="93">
        <f>M35</f>
        <v>1.657</v>
      </c>
      <c r="N113" s="106"/>
    </row>
    <row r="114" spans="1:14" s="49" customFormat="1" ht="18" customHeight="1" x14ac:dyDescent="0.25">
      <c r="A114" s="89" t="s">
        <v>308</v>
      </c>
      <c r="B114" s="90" t="str">
        <f t="shared" si="15"/>
        <v>ООО "ХК "СДС-Энерго"</v>
      </c>
      <c r="C114" s="91">
        <f t="shared" si="15"/>
        <v>34347.447</v>
      </c>
      <c r="D114" s="92"/>
      <c r="E114" s="93">
        <f>E36</f>
        <v>7.907</v>
      </c>
      <c r="F114" s="106"/>
      <c r="G114" s="91">
        <f>П1.6!C84</f>
        <v>35698.794000000002</v>
      </c>
      <c r="H114" s="92"/>
      <c r="I114" s="93">
        <f>I36</f>
        <v>8.0839999999999996</v>
      </c>
      <c r="J114" s="106"/>
      <c r="K114" s="91">
        <f t="shared" si="14"/>
        <v>70046.241000000009</v>
      </c>
      <c r="L114" s="92"/>
      <c r="M114" s="93">
        <f>M36</f>
        <v>7.9950000000000001</v>
      </c>
      <c r="N114" s="106"/>
    </row>
    <row r="115" spans="1:14" s="49" customFormat="1" ht="18" hidden="1" customHeight="1" x14ac:dyDescent="0.25">
      <c r="A115" s="89" t="s">
        <v>309</v>
      </c>
      <c r="B115" s="104" t="str">
        <f>B101</f>
        <v>ОАО "КузбассЭлектро"</v>
      </c>
      <c r="C115" s="91"/>
      <c r="D115" s="92"/>
      <c r="E115" s="93"/>
      <c r="F115" s="106"/>
      <c r="G115" s="91"/>
      <c r="H115" s="92"/>
      <c r="I115" s="93"/>
      <c r="J115" s="106"/>
      <c r="K115" s="91"/>
      <c r="L115" s="92"/>
      <c r="M115" s="93"/>
      <c r="N115" s="106"/>
    </row>
    <row r="116" spans="1:14" s="49" customFormat="1" ht="18" hidden="1" customHeight="1" x14ac:dyDescent="0.25">
      <c r="A116" s="89" t="s">
        <v>209</v>
      </c>
      <c r="B116" s="104" t="s">
        <v>210</v>
      </c>
      <c r="C116" s="91"/>
      <c r="D116" s="92"/>
      <c r="E116" s="93"/>
      <c r="F116" s="106"/>
      <c r="G116" s="91"/>
      <c r="H116" s="92"/>
      <c r="I116" s="93"/>
      <c r="J116" s="106"/>
      <c r="K116" s="91"/>
      <c r="L116" s="92"/>
      <c r="M116" s="93"/>
      <c r="N116" s="106"/>
    </row>
    <row r="117" spans="1:14" s="49" customFormat="1" ht="18" customHeight="1" x14ac:dyDescent="0.25">
      <c r="A117" s="113" t="s">
        <v>227</v>
      </c>
      <c r="B117" s="114" t="s">
        <v>228</v>
      </c>
      <c r="C117" s="91"/>
      <c r="D117" s="92"/>
      <c r="E117" s="93"/>
      <c r="F117" s="87"/>
      <c r="G117" s="91"/>
      <c r="H117" s="92"/>
      <c r="I117" s="93"/>
      <c r="J117" s="87"/>
      <c r="K117" s="91"/>
      <c r="L117" s="92"/>
      <c r="M117" s="93"/>
      <c r="N117" s="87"/>
    </row>
    <row r="118" spans="1:14" s="49" customFormat="1" ht="18" customHeight="1" x14ac:dyDescent="0.25">
      <c r="A118" s="113" t="s">
        <v>229</v>
      </c>
      <c r="B118" s="272" t="s">
        <v>188</v>
      </c>
      <c r="C118" s="91">
        <f>C94-C103-C102</f>
        <v>15786.059000000008</v>
      </c>
      <c r="D118" s="92"/>
      <c r="E118" s="93">
        <f>E94-E103-E102</f>
        <v>4.2629999999999981</v>
      </c>
      <c r="F118" s="87"/>
      <c r="G118" s="91">
        <f>G94-G103-G102</f>
        <v>15385.340999999918</v>
      </c>
      <c r="H118" s="92"/>
      <c r="I118" s="93">
        <f>I94-I103-I102</f>
        <v>4.131999999999981</v>
      </c>
      <c r="J118" s="87"/>
      <c r="K118" s="91">
        <f t="shared" ref="K118" si="16">C118+G118</f>
        <v>31171.399999999929</v>
      </c>
      <c r="L118" s="92"/>
      <c r="M118" s="93">
        <f>M94-M103-M102</f>
        <v>4.1980000000000075</v>
      </c>
      <c r="N118" s="87"/>
    </row>
    <row r="119" spans="1:14" s="49" customFormat="1" ht="18" customHeight="1" x14ac:dyDescent="0.25">
      <c r="A119" s="113" t="s">
        <v>230</v>
      </c>
      <c r="B119" s="272" t="s">
        <v>190</v>
      </c>
      <c r="C119" s="91"/>
      <c r="D119" s="92"/>
      <c r="E119" s="93"/>
      <c r="F119" s="87"/>
      <c r="G119" s="91"/>
      <c r="H119" s="92"/>
      <c r="I119" s="93"/>
      <c r="J119" s="87"/>
      <c r="K119" s="91"/>
      <c r="L119" s="92"/>
      <c r="M119" s="93"/>
      <c r="N119" s="87"/>
    </row>
    <row r="120" spans="1:14" s="49" customFormat="1" ht="18" customHeight="1" x14ac:dyDescent="0.25">
      <c r="A120" s="113" t="s">
        <v>231</v>
      </c>
      <c r="B120" s="114" t="s">
        <v>232</v>
      </c>
      <c r="C120" s="91">
        <f>П1.4!G7</f>
        <v>17210.295000000024</v>
      </c>
      <c r="D120" s="92"/>
      <c r="E120" s="93">
        <f>П1.5!G7</f>
        <v>4.6609999999999978</v>
      </c>
      <c r="F120" s="87"/>
      <c r="G120" s="91">
        <f>П1.4!L7</f>
        <v>16653.816999999926</v>
      </c>
      <c r="H120" s="92"/>
      <c r="I120" s="93">
        <f>П1.5!L7</f>
        <v>4.4879999999999729</v>
      </c>
      <c r="J120" s="87"/>
      <c r="K120" s="91">
        <f t="shared" ref="K120" si="17">C120+G120</f>
        <v>33864.11199999995</v>
      </c>
      <c r="L120" s="92"/>
      <c r="M120" s="93">
        <f>П1.5!Q7</f>
        <v>4.5750000000000073</v>
      </c>
      <c r="N120" s="87"/>
    </row>
    <row r="121" spans="1:14" s="94" customFormat="1" ht="18" customHeight="1" x14ac:dyDescent="0.25">
      <c r="A121" s="95"/>
      <c r="B121" s="96" t="s">
        <v>144</v>
      </c>
      <c r="C121" s="97"/>
      <c r="D121" s="98"/>
      <c r="E121" s="100"/>
      <c r="F121" s="99"/>
      <c r="G121" s="97"/>
      <c r="H121" s="98"/>
      <c r="I121" s="100"/>
      <c r="J121" s="99"/>
      <c r="K121" s="97"/>
      <c r="L121" s="98"/>
      <c r="M121" s="100"/>
      <c r="N121" s="99"/>
    </row>
    <row r="122" spans="1:14" s="49" customFormat="1" ht="18" customHeight="1" x14ac:dyDescent="0.25">
      <c r="A122" s="113" t="s">
        <v>233</v>
      </c>
      <c r="B122" s="114" t="s">
        <v>194</v>
      </c>
      <c r="C122" s="91">
        <v>0</v>
      </c>
      <c r="D122" s="92"/>
      <c r="E122" s="93">
        <v>0</v>
      </c>
      <c r="F122" s="87"/>
      <c r="G122" s="91">
        <v>0</v>
      </c>
      <c r="H122" s="92"/>
      <c r="I122" s="93">
        <v>0</v>
      </c>
      <c r="J122" s="87"/>
      <c r="K122" s="91">
        <f t="shared" ref="K122:K123" si="18">C122+G122</f>
        <v>0</v>
      </c>
      <c r="L122" s="92"/>
      <c r="M122" s="93">
        <v>0</v>
      </c>
      <c r="N122" s="87"/>
    </row>
    <row r="123" spans="1:14" s="49" customFormat="1" ht="18" customHeight="1" x14ac:dyDescent="0.25">
      <c r="A123" s="113" t="s">
        <v>234</v>
      </c>
      <c r="B123" s="114" t="s">
        <v>143</v>
      </c>
      <c r="C123" s="91">
        <f>C120</f>
        <v>17210.295000000024</v>
      </c>
      <c r="D123" s="92"/>
      <c r="E123" s="93">
        <f>E120</f>
        <v>4.6609999999999978</v>
      </c>
      <c r="F123" s="87"/>
      <c r="G123" s="91">
        <f>G120</f>
        <v>16653.816999999926</v>
      </c>
      <c r="H123" s="92"/>
      <c r="I123" s="93">
        <f>I120</f>
        <v>4.4879999999999729</v>
      </c>
      <c r="J123" s="87"/>
      <c r="K123" s="91">
        <f t="shared" si="18"/>
        <v>33864.11199999995</v>
      </c>
      <c r="L123" s="92"/>
      <c r="M123" s="93">
        <f>M120</f>
        <v>4.5750000000000073</v>
      </c>
      <c r="N123" s="87"/>
    </row>
    <row r="124" spans="1:14" s="94" customFormat="1" ht="18" customHeight="1" x14ac:dyDescent="0.25">
      <c r="A124" s="95"/>
      <c r="B124" s="96" t="s">
        <v>144</v>
      </c>
      <c r="C124" s="97"/>
      <c r="D124" s="98"/>
      <c r="E124" s="100"/>
      <c r="F124" s="99"/>
      <c r="G124" s="97"/>
      <c r="H124" s="98"/>
      <c r="I124" s="100"/>
      <c r="J124" s="99"/>
      <c r="K124" s="97"/>
      <c r="L124" s="98"/>
      <c r="M124" s="100"/>
      <c r="N124" s="99"/>
    </row>
    <row r="125" spans="1:14" s="49" customFormat="1" ht="18" customHeight="1" x14ac:dyDescent="0.25">
      <c r="A125" s="89" t="s">
        <v>235</v>
      </c>
      <c r="B125" s="90" t="str">
        <f>B108</f>
        <v>ПАО "МРСК Сибири"-"Кузбассэнерго-РЭС"</v>
      </c>
      <c r="C125" s="91">
        <f>C123-C126-C127</f>
        <v>855.04900000001362</v>
      </c>
      <c r="D125" s="92"/>
      <c r="E125" s="93">
        <f>E123-E126-E127</f>
        <v>0.14799999999999969</v>
      </c>
      <c r="F125" s="87"/>
      <c r="G125" s="91">
        <f>G123-G126-G127</f>
        <v>794.04100000000835</v>
      </c>
      <c r="H125" s="92"/>
      <c r="I125" s="93">
        <f>I123-I126-I127</f>
        <v>0.10599999999999188</v>
      </c>
      <c r="J125" s="87"/>
      <c r="K125" s="91">
        <f t="shared" ref="K125:K140" si="19">C125+G125</f>
        <v>1649.090000000022</v>
      </c>
      <c r="L125" s="92"/>
      <c r="M125" s="93">
        <f>M123-M126-M127</f>
        <v>0.12699999999999978</v>
      </c>
      <c r="N125" s="87"/>
    </row>
    <row r="126" spans="1:14" s="49" customFormat="1" ht="18" customHeight="1" x14ac:dyDescent="0.25">
      <c r="A126" s="89" t="s">
        <v>236</v>
      </c>
      <c r="B126" s="90" t="str">
        <f>B30</f>
        <v>АО "СибПСК"</v>
      </c>
      <c r="C126" s="91">
        <f>C15</f>
        <v>569.18700000000001</v>
      </c>
      <c r="D126" s="92"/>
      <c r="E126" s="93">
        <f>E15</f>
        <v>0.25</v>
      </c>
      <c r="F126" s="87"/>
      <c r="G126" s="91">
        <f>G15</f>
        <v>474.435</v>
      </c>
      <c r="H126" s="92"/>
      <c r="I126" s="93">
        <f>I15</f>
        <v>0.25</v>
      </c>
      <c r="J126" s="87"/>
      <c r="K126" s="91">
        <f t="shared" si="19"/>
        <v>1043.6220000000001</v>
      </c>
      <c r="L126" s="92"/>
      <c r="M126" s="93">
        <f>M15</f>
        <v>0.25</v>
      </c>
      <c r="N126" s="87"/>
    </row>
    <row r="127" spans="1:14" s="49" customFormat="1" ht="18" customHeight="1" x14ac:dyDescent="0.25">
      <c r="A127" s="89" t="s">
        <v>237</v>
      </c>
      <c r="B127" s="90" t="str">
        <f>B115</f>
        <v>ОАО "КузбассЭлектро"</v>
      </c>
      <c r="C127" s="91">
        <f>C118</f>
        <v>15786.059000000008</v>
      </c>
      <c r="D127" s="92"/>
      <c r="E127" s="93">
        <f>E118</f>
        <v>4.2629999999999981</v>
      </c>
      <c r="F127" s="87"/>
      <c r="G127" s="91">
        <f>G118</f>
        <v>15385.340999999918</v>
      </c>
      <c r="H127" s="92"/>
      <c r="I127" s="93">
        <f>I118</f>
        <v>4.131999999999981</v>
      </c>
      <c r="J127" s="87"/>
      <c r="K127" s="91">
        <f t="shared" si="19"/>
        <v>31171.399999999929</v>
      </c>
      <c r="L127" s="92"/>
      <c r="M127" s="93">
        <f>M118</f>
        <v>4.1980000000000075</v>
      </c>
      <c r="N127" s="87"/>
    </row>
    <row r="128" spans="1:14" s="49" customFormat="1" ht="18" customHeight="1" x14ac:dyDescent="0.25">
      <c r="A128" s="113" t="s">
        <v>238</v>
      </c>
      <c r="B128" s="114" t="s">
        <v>171</v>
      </c>
      <c r="C128" s="91">
        <f>П1.4!G17</f>
        <v>39.274000000000001</v>
      </c>
      <c r="D128" s="92"/>
      <c r="E128" s="93">
        <f>П1.5!G17</f>
        <v>4.0000000000000001E-3</v>
      </c>
      <c r="F128" s="87"/>
      <c r="G128" s="91">
        <f>П1.4!L17</f>
        <v>13.845000000000001</v>
      </c>
      <c r="H128" s="92"/>
      <c r="I128" s="93">
        <f>П1.5!L17</f>
        <v>4.0000000000000001E-3</v>
      </c>
      <c r="J128" s="87"/>
      <c r="K128" s="91">
        <f t="shared" si="19"/>
        <v>53.119</v>
      </c>
      <c r="L128" s="92"/>
      <c r="M128" s="93">
        <f>П1.5!Q17</f>
        <v>4.0000000000000001E-3</v>
      </c>
      <c r="N128" s="87"/>
    </row>
    <row r="129" spans="1:14" s="49" customFormat="1" ht="18" customHeight="1" x14ac:dyDescent="0.25">
      <c r="A129" s="113" t="s">
        <v>239</v>
      </c>
      <c r="B129" s="114" t="s">
        <v>173</v>
      </c>
      <c r="C129" s="91">
        <f>C123-C128</f>
        <v>17171.021000000022</v>
      </c>
      <c r="D129" s="92"/>
      <c r="E129" s="93">
        <f>E123-E128</f>
        <v>4.6569999999999983</v>
      </c>
      <c r="F129" s="87"/>
      <c r="G129" s="91">
        <f>G123-G128</f>
        <v>16639.971999999925</v>
      </c>
      <c r="H129" s="92"/>
      <c r="I129" s="93">
        <f>I123-I128</f>
        <v>4.4839999999999733</v>
      </c>
      <c r="J129" s="87"/>
      <c r="K129" s="91">
        <f t="shared" si="19"/>
        <v>33810.992999999944</v>
      </c>
      <c r="L129" s="92"/>
      <c r="M129" s="93">
        <f>M123-M128</f>
        <v>4.5710000000000077</v>
      </c>
      <c r="N129" s="87"/>
    </row>
    <row r="130" spans="1:14" s="94" customFormat="1" ht="18" customHeight="1" x14ac:dyDescent="0.25">
      <c r="A130" s="95"/>
      <c r="B130" s="96" t="s">
        <v>151</v>
      </c>
      <c r="C130" s="97"/>
      <c r="D130" s="98"/>
      <c r="E130" s="100"/>
      <c r="F130" s="99"/>
      <c r="G130" s="97"/>
      <c r="H130" s="98"/>
      <c r="I130" s="100"/>
      <c r="J130" s="99"/>
      <c r="K130" s="98"/>
      <c r="L130" s="98"/>
      <c r="M130" s="100"/>
      <c r="N130" s="99"/>
    </row>
    <row r="131" spans="1:14" s="49" customFormat="1" ht="18" customHeight="1" x14ac:dyDescent="0.25">
      <c r="A131" s="113" t="s">
        <v>240</v>
      </c>
      <c r="B131" s="114" t="s">
        <v>153</v>
      </c>
      <c r="C131" s="91">
        <f>П1.4!G27</f>
        <v>16904.027999999998</v>
      </c>
      <c r="D131" s="92"/>
      <c r="E131" s="93">
        <f>П1.5!G27</f>
        <v>4.5519999999999996</v>
      </c>
      <c r="F131" s="87"/>
      <c r="G131" s="91">
        <f>П1.4!L27</f>
        <v>16415.377</v>
      </c>
      <c r="H131" s="92"/>
      <c r="I131" s="93">
        <f>П1.5!L27</f>
        <v>4.4050000000000002</v>
      </c>
      <c r="J131" s="87"/>
      <c r="K131" s="91">
        <f t="shared" si="19"/>
        <v>33319.404999999999</v>
      </c>
      <c r="L131" s="92"/>
      <c r="M131" s="93">
        <f>П1.5!Q27</f>
        <v>4.4790000000000001</v>
      </c>
      <c r="N131" s="87"/>
    </row>
    <row r="132" spans="1:14" s="49" customFormat="1" ht="18" customHeight="1" x14ac:dyDescent="0.25">
      <c r="A132" s="113" t="s">
        <v>241</v>
      </c>
      <c r="B132" s="114" t="s">
        <v>155</v>
      </c>
      <c r="C132" s="91">
        <f>C129-C131</f>
        <v>266.99300000002404</v>
      </c>
      <c r="D132" s="92"/>
      <c r="E132" s="93">
        <f>E129-E131</f>
        <v>0.10499999999999865</v>
      </c>
      <c r="F132" s="87"/>
      <c r="G132" s="91">
        <f>G120-G131-G128</f>
        <v>224.59499999992593</v>
      </c>
      <c r="H132" s="92"/>
      <c r="I132" s="93">
        <f>I129-I131</f>
        <v>7.8999999999973092E-2</v>
      </c>
      <c r="J132" s="87"/>
      <c r="K132" s="91">
        <f t="shared" si="19"/>
        <v>491.58799999994994</v>
      </c>
      <c r="L132" s="92"/>
      <c r="M132" s="93">
        <f>M129-M131</f>
        <v>9.2000000000007631E-2</v>
      </c>
      <c r="N132" s="87"/>
    </row>
    <row r="133" spans="1:14" s="94" customFormat="1" ht="18" customHeight="1" x14ac:dyDescent="0.25">
      <c r="A133" s="95"/>
      <c r="B133" s="96" t="s">
        <v>156</v>
      </c>
      <c r="C133" s="97"/>
      <c r="D133" s="98"/>
      <c r="E133" s="100"/>
      <c r="F133" s="99"/>
      <c r="G133" s="97"/>
      <c r="H133" s="98"/>
      <c r="I133" s="100"/>
      <c r="J133" s="99"/>
      <c r="K133" s="97"/>
      <c r="L133" s="98"/>
      <c r="M133" s="100"/>
      <c r="N133" s="99"/>
    </row>
    <row r="134" spans="1:14" s="49" customFormat="1" ht="18" customHeight="1" x14ac:dyDescent="0.25">
      <c r="A134" s="89" t="s">
        <v>242</v>
      </c>
      <c r="B134" s="90" t="str">
        <f>B125</f>
        <v>ПАО "МРСК Сибири"-"Кузбассэнерго-РЭС"</v>
      </c>
      <c r="C134" s="91">
        <f>П1.6!F38</f>
        <v>0</v>
      </c>
      <c r="D134" s="92"/>
      <c r="E134" s="93">
        <f>П1.6!K38</f>
        <v>0</v>
      </c>
      <c r="F134" s="106"/>
      <c r="G134" s="91">
        <f>П1.6!F81</f>
        <v>0</v>
      </c>
      <c r="H134" s="92"/>
      <c r="I134" s="93">
        <f>П1.6!K81</f>
        <v>0</v>
      </c>
      <c r="J134" s="106"/>
      <c r="K134" s="91">
        <f t="shared" si="19"/>
        <v>0</v>
      </c>
      <c r="L134" s="92"/>
      <c r="M134" s="93">
        <f>П1.6!K124</f>
        <v>0</v>
      </c>
      <c r="N134" s="106"/>
    </row>
    <row r="135" spans="1:14" s="49" customFormat="1" ht="18" customHeight="1" x14ac:dyDescent="0.25">
      <c r="A135" s="89" t="s">
        <v>243</v>
      </c>
      <c r="B135" s="90" t="s">
        <v>204</v>
      </c>
      <c r="C135" s="91">
        <f>C134-C125</f>
        <v>-855.04900000001362</v>
      </c>
      <c r="D135" s="92"/>
      <c r="E135" s="93">
        <f>E134-E125</f>
        <v>-0.14799999999999969</v>
      </c>
      <c r="F135" s="106"/>
      <c r="G135" s="91">
        <f>G134-G125</f>
        <v>-794.04100000000835</v>
      </c>
      <c r="H135" s="92"/>
      <c r="I135" s="93">
        <f>I134-I125</f>
        <v>-0.10599999999999188</v>
      </c>
      <c r="J135" s="106"/>
      <c r="K135" s="91">
        <f t="shared" si="19"/>
        <v>-1649.090000000022</v>
      </c>
      <c r="L135" s="92"/>
      <c r="M135" s="93">
        <f>M134-M125</f>
        <v>-0.12699999999999978</v>
      </c>
      <c r="N135" s="106"/>
    </row>
    <row r="136" spans="1:14" s="49" customFormat="1" ht="18" customHeight="1" x14ac:dyDescent="0.25">
      <c r="A136" s="89" t="s">
        <v>244</v>
      </c>
      <c r="B136" s="90" t="str">
        <f>B126</f>
        <v>АО "СибПСК"</v>
      </c>
      <c r="C136" s="91">
        <v>0</v>
      </c>
      <c r="D136" s="92"/>
      <c r="E136" s="93">
        <v>0</v>
      </c>
      <c r="F136" s="106"/>
      <c r="G136" s="91">
        <v>0</v>
      </c>
      <c r="H136" s="92"/>
      <c r="I136" s="93">
        <v>0</v>
      </c>
      <c r="J136" s="106"/>
      <c r="K136" s="91">
        <f t="shared" si="19"/>
        <v>0</v>
      </c>
      <c r="L136" s="92"/>
      <c r="M136" s="93">
        <v>0</v>
      </c>
      <c r="N136" s="106"/>
    </row>
    <row r="137" spans="1:14" s="49" customFormat="1" ht="18" customHeight="1" x14ac:dyDescent="0.25">
      <c r="A137" s="89" t="s">
        <v>245</v>
      </c>
      <c r="B137" s="90" t="s">
        <v>207</v>
      </c>
      <c r="C137" s="91">
        <f>C136-C126</f>
        <v>-569.18700000000001</v>
      </c>
      <c r="D137" s="92"/>
      <c r="E137" s="93">
        <f>E136-E126</f>
        <v>-0.25</v>
      </c>
      <c r="F137" s="106"/>
      <c r="G137" s="91">
        <f>G136-G126</f>
        <v>-474.435</v>
      </c>
      <c r="H137" s="92"/>
      <c r="I137" s="93">
        <f>I136-I126</f>
        <v>-0.25</v>
      </c>
      <c r="J137" s="106"/>
      <c r="K137" s="91">
        <f t="shared" si="19"/>
        <v>-1043.6220000000001</v>
      </c>
      <c r="L137" s="92"/>
      <c r="M137" s="93">
        <f>M136-M126</f>
        <v>-0.25</v>
      </c>
      <c r="N137" s="106"/>
    </row>
    <row r="138" spans="1:14" s="49" customFormat="1" ht="18" customHeight="1" x14ac:dyDescent="0.25">
      <c r="A138" s="89" t="s">
        <v>246</v>
      </c>
      <c r="B138" s="104" t="str">
        <f>B37</f>
        <v>ООО "Районные электрические сети"</v>
      </c>
      <c r="C138" s="91">
        <f>C37</f>
        <v>83.275000000000006</v>
      </c>
      <c r="D138" s="92"/>
      <c r="E138" s="93">
        <f>E37</f>
        <v>3.1E-2</v>
      </c>
      <c r="F138" s="87"/>
      <c r="G138" s="91">
        <f>П1.6!F85</f>
        <v>36.517000000000003</v>
      </c>
      <c r="H138" s="92"/>
      <c r="I138" s="93">
        <f>I37</f>
        <v>7.0000000000000001E-3</v>
      </c>
      <c r="J138" s="87"/>
      <c r="K138" s="91">
        <f t="shared" si="19"/>
        <v>119.792</v>
      </c>
      <c r="L138" s="92"/>
      <c r="M138" s="93">
        <f>M37</f>
        <v>1.4999999999999999E-2</v>
      </c>
      <c r="N138" s="87"/>
    </row>
    <row r="139" spans="1:14" s="49" customFormat="1" ht="18" customHeight="1" x14ac:dyDescent="0.25">
      <c r="A139" s="89" t="s">
        <v>310</v>
      </c>
      <c r="B139" s="104" t="str">
        <f>B38</f>
        <v>ООО "Кемэнерго"</v>
      </c>
      <c r="C139" s="104">
        <f>C38</f>
        <v>0</v>
      </c>
      <c r="D139" s="104"/>
      <c r="E139" s="104">
        <f t="shared" ref="E139:I139" si="20">E38</f>
        <v>0</v>
      </c>
      <c r="F139" s="104"/>
      <c r="G139" s="104">
        <f t="shared" si="20"/>
        <v>11.571</v>
      </c>
      <c r="H139" s="104"/>
      <c r="I139" s="104">
        <f t="shared" si="20"/>
        <v>2E-3</v>
      </c>
      <c r="J139" s="87"/>
      <c r="K139" s="91">
        <f t="shared" si="19"/>
        <v>11.571</v>
      </c>
      <c r="L139" s="92"/>
      <c r="M139" s="93">
        <f>M38</f>
        <v>5.0000000000000001E-3</v>
      </c>
      <c r="N139" s="87"/>
    </row>
    <row r="140" spans="1:14" s="49" customFormat="1" ht="18" customHeight="1" x14ac:dyDescent="0.25">
      <c r="A140" s="89" t="s">
        <v>317</v>
      </c>
      <c r="B140" s="104" t="s">
        <v>280</v>
      </c>
      <c r="C140" s="91">
        <f>П1.4!G23</f>
        <v>183.71799999999999</v>
      </c>
      <c r="D140" s="92"/>
      <c r="E140" s="93">
        <f>П1.5!G23</f>
        <v>7.3999999999999996E-2</v>
      </c>
      <c r="F140" s="87"/>
      <c r="G140" s="91">
        <f>П1.4!L23</f>
        <v>176.50700000000001</v>
      </c>
      <c r="H140" s="92"/>
      <c r="I140" s="93">
        <f>I39-I89</f>
        <v>7.0000000000000007E-2</v>
      </c>
      <c r="J140" s="87"/>
      <c r="K140" s="91">
        <f t="shared" si="19"/>
        <v>360.22500000000002</v>
      </c>
      <c r="L140" s="92"/>
      <c r="M140" s="93">
        <f>M39-M89</f>
        <v>7.2000000000000008E-2</v>
      </c>
      <c r="N140" s="87"/>
    </row>
    <row r="141" spans="1:14" s="49" customFormat="1" ht="18" customHeight="1" x14ac:dyDescent="0.25">
      <c r="A141" s="113" t="s">
        <v>247</v>
      </c>
      <c r="B141" s="114" t="s">
        <v>248</v>
      </c>
      <c r="C141" s="115"/>
      <c r="D141" s="105"/>
      <c r="E141" s="280"/>
      <c r="F141" s="87"/>
      <c r="G141" s="115"/>
      <c r="H141" s="105"/>
      <c r="I141" s="280"/>
      <c r="J141" s="87"/>
      <c r="K141" s="115"/>
      <c r="L141" s="105"/>
      <c r="M141" s="280"/>
      <c r="N141" s="87"/>
    </row>
    <row r="142" spans="1:14" s="49" customFormat="1" ht="18" customHeight="1" x14ac:dyDescent="0.25">
      <c r="A142" s="113" t="s">
        <v>249</v>
      </c>
      <c r="B142" s="272" t="s">
        <v>190</v>
      </c>
      <c r="C142" s="115"/>
      <c r="D142" s="105"/>
      <c r="E142" s="93"/>
      <c r="F142" s="87"/>
      <c r="G142" s="115"/>
      <c r="H142" s="105"/>
      <c r="I142" s="93"/>
      <c r="J142" s="87"/>
      <c r="K142" s="116"/>
      <c r="L142" s="105"/>
      <c r="M142" s="92"/>
      <c r="N142" s="87"/>
    </row>
    <row r="143" spans="1:14" s="49" customFormat="1" ht="18" customHeight="1" x14ac:dyDescent="0.25">
      <c r="A143" s="113" t="s">
        <v>250</v>
      </c>
      <c r="B143" s="114" t="s">
        <v>251</v>
      </c>
      <c r="C143" s="115"/>
      <c r="D143" s="105"/>
      <c r="E143" s="280"/>
      <c r="F143" s="87"/>
      <c r="G143" s="115"/>
      <c r="H143" s="105"/>
      <c r="I143" s="280"/>
      <c r="J143" s="87"/>
      <c r="K143" s="116"/>
      <c r="L143" s="105"/>
      <c r="M143" s="102"/>
      <c r="N143" s="87"/>
    </row>
    <row r="144" spans="1:14" s="94" customFormat="1" ht="18" customHeight="1" x14ac:dyDescent="0.25">
      <c r="A144" s="95"/>
      <c r="B144" s="96" t="s">
        <v>144</v>
      </c>
      <c r="C144" s="97"/>
      <c r="D144" s="98"/>
      <c r="E144" s="100"/>
      <c r="F144" s="99"/>
      <c r="G144" s="100"/>
      <c r="H144" s="98"/>
      <c r="I144" s="98"/>
      <c r="J144" s="99"/>
      <c r="K144" s="100"/>
      <c r="L144" s="98"/>
      <c r="M144" s="98"/>
      <c r="N144" s="99"/>
    </row>
    <row r="145" spans="1:14" s="49" customFormat="1" ht="18" customHeight="1" x14ac:dyDescent="0.25">
      <c r="A145" s="113" t="s">
        <v>252</v>
      </c>
      <c r="B145" s="114" t="s">
        <v>194</v>
      </c>
      <c r="C145" s="115"/>
      <c r="D145" s="105"/>
      <c r="E145" s="280"/>
      <c r="F145" s="87"/>
      <c r="G145" s="116"/>
      <c r="H145" s="105"/>
      <c r="I145" s="102"/>
      <c r="J145" s="87"/>
      <c r="K145" s="116"/>
      <c r="L145" s="105"/>
      <c r="M145" s="102"/>
      <c r="N145" s="87"/>
    </row>
    <row r="146" spans="1:14" s="49" customFormat="1" ht="18" customHeight="1" x14ac:dyDescent="0.25">
      <c r="A146" s="113" t="s">
        <v>253</v>
      </c>
      <c r="B146" s="114" t="s">
        <v>143</v>
      </c>
      <c r="C146" s="115"/>
      <c r="D146" s="105"/>
      <c r="E146" s="280"/>
      <c r="F146" s="87"/>
      <c r="G146" s="116"/>
      <c r="H146" s="105"/>
      <c r="I146" s="102"/>
      <c r="J146" s="87"/>
      <c r="K146" s="116"/>
      <c r="L146" s="105"/>
      <c r="M146" s="102"/>
      <c r="N146" s="87"/>
    </row>
    <row r="147" spans="1:14" s="94" customFormat="1" ht="18" customHeight="1" x14ac:dyDescent="0.25">
      <c r="A147" s="95"/>
      <c r="B147" s="96" t="s">
        <v>144</v>
      </c>
      <c r="C147" s="97"/>
      <c r="D147" s="98"/>
      <c r="E147" s="100"/>
      <c r="F147" s="99"/>
      <c r="G147" s="100"/>
      <c r="H147" s="98"/>
      <c r="I147" s="98"/>
      <c r="J147" s="99"/>
      <c r="K147" s="100"/>
      <c r="L147" s="98"/>
      <c r="M147" s="98"/>
      <c r="N147" s="99"/>
    </row>
    <row r="148" spans="1:14" s="49" customFormat="1" ht="18" customHeight="1" x14ac:dyDescent="0.25">
      <c r="A148" s="89" t="s">
        <v>254</v>
      </c>
      <c r="B148" s="90" t="s">
        <v>145</v>
      </c>
      <c r="C148" s="115"/>
      <c r="D148" s="105"/>
      <c r="E148" s="280"/>
      <c r="F148" s="87"/>
      <c r="G148" s="116"/>
      <c r="H148" s="105"/>
      <c r="I148" s="102"/>
      <c r="J148" s="87"/>
      <c r="K148" s="116"/>
      <c r="L148" s="105"/>
      <c r="M148" s="102"/>
      <c r="N148" s="87"/>
    </row>
    <row r="149" spans="1:14" s="49" customFormat="1" ht="18" customHeight="1" x14ac:dyDescent="0.25">
      <c r="A149" s="89" t="s">
        <v>255</v>
      </c>
      <c r="B149" s="90" t="s">
        <v>146</v>
      </c>
      <c r="C149" s="115"/>
      <c r="D149" s="105"/>
      <c r="E149" s="280"/>
      <c r="F149" s="87"/>
      <c r="G149" s="116"/>
      <c r="H149" s="105"/>
      <c r="I149" s="102"/>
      <c r="J149" s="87"/>
      <c r="K149" s="116"/>
      <c r="L149" s="105"/>
      <c r="M149" s="102"/>
      <c r="N149" s="87"/>
    </row>
    <row r="150" spans="1:14" s="49" customFormat="1" ht="18" customHeight="1" x14ac:dyDescent="0.25">
      <c r="A150" s="89"/>
      <c r="B150" s="90" t="s">
        <v>169</v>
      </c>
      <c r="C150" s="115"/>
      <c r="D150" s="105"/>
      <c r="E150" s="280"/>
      <c r="F150" s="87"/>
      <c r="G150" s="116"/>
      <c r="H150" s="105"/>
      <c r="I150" s="102"/>
      <c r="J150" s="87"/>
      <c r="K150" s="116"/>
      <c r="L150" s="105"/>
      <c r="M150" s="102"/>
      <c r="N150" s="87"/>
    </row>
    <row r="151" spans="1:14" s="49" customFormat="1" ht="18" customHeight="1" x14ac:dyDescent="0.25">
      <c r="A151" s="113" t="s">
        <v>256</v>
      </c>
      <c r="B151" s="114" t="s">
        <v>171</v>
      </c>
      <c r="C151" s="115"/>
      <c r="D151" s="105"/>
      <c r="E151" s="280"/>
      <c r="F151" s="87"/>
      <c r="G151" s="116"/>
      <c r="H151" s="105"/>
      <c r="I151" s="102"/>
      <c r="J151" s="87"/>
      <c r="K151" s="116"/>
      <c r="L151" s="105"/>
      <c r="M151" s="102"/>
      <c r="N151" s="87"/>
    </row>
    <row r="152" spans="1:14" s="49" customFormat="1" ht="18" customHeight="1" x14ac:dyDescent="0.25">
      <c r="A152" s="113" t="s">
        <v>257</v>
      </c>
      <c r="B152" s="114" t="s">
        <v>173</v>
      </c>
      <c r="C152" s="115"/>
      <c r="D152" s="105"/>
      <c r="E152" s="280"/>
      <c r="F152" s="87"/>
      <c r="G152" s="116"/>
      <c r="H152" s="105"/>
      <c r="I152" s="102"/>
      <c r="J152" s="87"/>
      <c r="K152" s="116"/>
      <c r="L152" s="105"/>
      <c r="M152" s="102"/>
      <c r="N152" s="87"/>
    </row>
    <row r="153" spans="1:14" s="94" customFormat="1" ht="18" customHeight="1" x14ac:dyDescent="0.25">
      <c r="A153" s="95"/>
      <c r="B153" s="96" t="s">
        <v>151</v>
      </c>
      <c r="C153" s="97"/>
      <c r="D153" s="98"/>
      <c r="E153" s="100"/>
      <c r="F153" s="99"/>
      <c r="G153" s="100"/>
      <c r="H153" s="98"/>
      <c r="I153" s="98"/>
      <c r="J153" s="99"/>
      <c r="K153" s="100"/>
      <c r="L153" s="98"/>
      <c r="M153" s="98"/>
      <c r="N153" s="99"/>
    </row>
    <row r="154" spans="1:14" s="49" customFormat="1" ht="18" customHeight="1" x14ac:dyDescent="0.25">
      <c r="A154" s="113" t="s">
        <v>258</v>
      </c>
      <c r="B154" s="114" t="s">
        <v>153</v>
      </c>
      <c r="C154" s="115"/>
      <c r="D154" s="105"/>
      <c r="E154" s="280"/>
      <c r="F154" s="87"/>
      <c r="G154" s="116"/>
      <c r="H154" s="105"/>
      <c r="I154" s="102"/>
      <c r="J154" s="87"/>
      <c r="K154" s="116"/>
      <c r="L154" s="105"/>
      <c r="M154" s="102"/>
      <c r="N154" s="87"/>
    </row>
    <row r="155" spans="1:14" s="49" customFormat="1" ht="18" customHeight="1" x14ac:dyDescent="0.25">
      <c r="A155" s="113" t="s">
        <v>259</v>
      </c>
      <c r="B155" s="114" t="s">
        <v>155</v>
      </c>
      <c r="C155" s="115"/>
      <c r="D155" s="105"/>
      <c r="E155" s="102"/>
      <c r="F155" s="87"/>
      <c r="G155" s="116"/>
      <c r="H155" s="105"/>
      <c r="I155" s="102"/>
      <c r="J155" s="87"/>
      <c r="K155" s="116"/>
      <c r="L155" s="105"/>
      <c r="M155" s="102"/>
      <c r="N155" s="87"/>
    </row>
    <row r="156" spans="1:14" s="94" customFormat="1" ht="18" customHeight="1" x14ac:dyDescent="0.25">
      <c r="A156" s="95"/>
      <c r="B156" s="96" t="s">
        <v>156</v>
      </c>
      <c r="C156" s="97"/>
      <c r="D156" s="98"/>
      <c r="E156" s="98"/>
      <c r="F156" s="99"/>
      <c r="G156" s="100"/>
      <c r="H156" s="98"/>
      <c r="I156" s="98"/>
      <c r="J156" s="99"/>
      <c r="K156" s="100"/>
      <c r="L156" s="98"/>
      <c r="M156" s="98"/>
      <c r="N156" s="99"/>
    </row>
    <row r="157" spans="1:14" s="49" customFormat="1" ht="18" customHeight="1" x14ac:dyDescent="0.25">
      <c r="A157" s="89" t="s">
        <v>260</v>
      </c>
      <c r="B157" s="90" t="s">
        <v>145</v>
      </c>
      <c r="C157" s="115"/>
      <c r="D157" s="105"/>
      <c r="E157" s="102"/>
      <c r="F157" s="87"/>
      <c r="G157" s="116"/>
      <c r="H157" s="105"/>
      <c r="I157" s="102"/>
      <c r="J157" s="87"/>
      <c r="K157" s="116"/>
      <c r="L157" s="105"/>
      <c r="M157" s="102"/>
      <c r="N157" s="87"/>
    </row>
    <row r="158" spans="1:14" s="49" customFormat="1" ht="18" customHeight="1" x14ac:dyDescent="0.25">
      <c r="A158" s="89" t="s">
        <v>261</v>
      </c>
      <c r="B158" s="90" t="s">
        <v>262</v>
      </c>
      <c r="C158" s="115"/>
      <c r="D158" s="105"/>
      <c r="E158" s="102"/>
      <c r="F158" s="87"/>
      <c r="G158" s="116"/>
      <c r="H158" s="105"/>
      <c r="I158" s="102"/>
      <c r="J158" s="87"/>
      <c r="K158" s="116"/>
      <c r="L158" s="105"/>
      <c r="M158" s="102"/>
      <c r="N158" s="87"/>
    </row>
    <row r="159" spans="1:14" s="49" customFormat="1" ht="18" customHeight="1" x14ac:dyDescent="0.25">
      <c r="A159" s="89" t="s">
        <v>263</v>
      </c>
      <c r="B159" s="90" t="s">
        <v>146</v>
      </c>
      <c r="C159" s="115"/>
      <c r="D159" s="105"/>
      <c r="E159" s="102"/>
      <c r="F159" s="87"/>
      <c r="G159" s="116"/>
      <c r="H159" s="105"/>
      <c r="I159" s="102"/>
      <c r="J159" s="87"/>
      <c r="K159" s="116"/>
      <c r="L159" s="105"/>
      <c r="M159" s="102"/>
      <c r="N159" s="87"/>
    </row>
    <row r="160" spans="1:14" s="49" customFormat="1" ht="18" customHeight="1" x14ac:dyDescent="0.25">
      <c r="A160" s="89" t="s">
        <v>264</v>
      </c>
      <c r="B160" s="90" t="s">
        <v>265</v>
      </c>
      <c r="C160" s="115"/>
      <c r="D160" s="105"/>
      <c r="E160" s="102"/>
      <c r="F160" s="87"/>
      <c r="G160" s="116"/>
      <c r="H160" s="105"/>
      <c r="I160" s="102"/>
      <c r="J160" s="87"/>
      <c r="K160" s="116"/>
      <c r="L160" s="105"/>
      <c r="M160" s="102"/>
      <c r="N160" s="87"/>
    </row>
    <row r="161" spans="1:14" s="49" customFormat="1" ht="18" customHeight="1" thickBot="1" x14ac:dyDescent="0.3">
      <c r="A161" s="117"/>
      <c r="B161" s="118" t="s">
        <v>169</v>
      </c>
      <c r="C161" s="119"/>
      <c r="D161" s="120"/>
      <c r="E161" s="121"/>
      <c r="F161" s="122"/>
      <c r="G161" s="123"/>
      <c r="H161" s="120"/>
      <c r="I161" s="121"/>
      <c r="J161" s="122"/>
      <c r="K161" s="123"/>
      <c r="L161" s="120"/>
      <c r="M161" s="121"/>
      <c r="N161" s="122"/>
    </row>
    <row r="162" spans="1:14" s="49" customFormat="1" x14ac:dyDescent="0.25">
      <c r="A162" s="124"/>
      <c r="B162" s="125"/>
      <c r="C162" s="126"/>
      <c r="D162" s="126"/>
      <c r="G162" s="126"/>
      <c r="H162" s="126"/>
      <c r="K162" s="126"/>
      <c r="L162" s="126"/>
    </row>
    <row r="163" spans="1:14" s="49" customFormat="1" x14ac:dyDescent="0.25">
      <c r="A163" s="127"/>
      <c r="B163" s="125"/>
      <c r="C163" s="126"/>
      <c r="D163" s="126"/>
      <c r="G163" s="126"/>
      <c r="H163" s="126"/>
      <c r="K163" s="126"/>
      <c r="L163" s="126"/>
    </row>
    <row r="164" spans="1:14" s="49" customFormat="1" x14ac:dyDescent="0.25">
      <c r="A164" s="124"/>
      <c r="B164" s="125"/>
      <c r="C164" s="126"/>
      <c r="D164" s="126"/>
      <c r="G164" s="126"/>
      <c r="H164" s="126"/>
      <c r="K164" s="126"/>
      <c r="L164" s="126"/>
    </row>
    <row r="165" spans="1:14" s="49" customFormat="1" x14ac:dyDescent="0.25">
      <c r="A165" s="124"/>
      <c r="B165" s="125"/>
      <c r="C165" s="126"/>
      <c r="D165" s="126"/>
      <c r="G165" s="126"/>
      <c r="H165" s="126"/>
      <c r="K165" s="126"/>
      <c r="L165" s="126"/>
    </row>
    <row r="166" spans="1:14" s="49" customFormat="1" x14ac:dyDescent="0.25">
      <c r="A166" s="124"/>
      <c r="B166" s="125"/>
      <c r="C166" s="126"/>
      <c r="D166" s="126"/>
      <c r="G166" s="126"/>
      <c r="H166" s="126"/>
      <c r="K166" s="126"/>
      <c r="L166" s="126"/>
    </row>
    <row r="167" spans="1:14" s="49" customFormat="1" x14ac:dyDescent="0.25">
      <c r="A167" s="124"/>
      <c r="B167" s="125"/>
      <c r="C167" s="126"/>
      <c r="D167" s="126"/>
      <c r="G167" s="126"/>
      <c r="H167" s="126"/>
      <c r="K167" s="126"/>
      <c r="L167" s="126"/>
    </row>
    <row r="168" spans="1:14" s="49" customFormat="1" x14ac:dyDescent="0.25">
      <c r="A168" s="124"/>
      <c r="B168" s="125"/>
      <c r="C168" s="126"/>
      <c r="D168" s="126"/>
      <c r="G168" s="126"/>
      <c r="H168" s="126"/>
      <c r="K168" s="126"/>
      <c r="L168" s="126"/>
    </row>
    <row r="169" spans="1:14" s="49" customFormat="1" x14ac:dyDescent="0.25">
      <c r="A169" s="124"/>
      <c r="B169" s="125"/>
      <c r="C169" s="126"/>
      <c r="D169" s="126"/>
      <c r="G169" s="126"/>
      <c r="H169" s="126"/>
      <c r="K169" s="126"/>
      <c r="L169" s="126"/>
    </row>
    <row r="170" spans="1:14" s="49" customFormat="1" x14ac:dyDescent="0.25">
      <c r="A170" s="124"/>
      <c r="B170" s="125"/>
      <c r="C170" s="126"/>
      <c r="D170" s="126"/>
      <c r="G170" s="126"/>
      <c r="H170" s="126"/>
      <c r="K170" s="126"/>
      <c r="L170" s="126"/>
    </row>
    <row r="171" spans="1:14" s="49" customFormat="1" x14ac:dyDescent="0.25">
      <c r="A171" s="124"/>
      <c r="B171" s="125"/>
      <c r="C171" s="126"/>
      <c r="D171" s="126"/>
      <c r="G171" s="126"/>
      <c r="H171" s="126"/>
      <c r="K171" s="126"/>
      <c r="L171" s="126"/>
    </row>
    <row r="172" spans="1:14" s="49" customFormat="1" x14ac:dyDescent="0.25">
      <c r="A172" s="124"/>
      <c r="B172" s="125"/>
      <c r="C172" s="126"/>
      <c r="D172" s="126"/>
      <c r="G172" s="126"/>
      <c r="H172" s="126"/>
      <c r="K172" s="126"/>
      <c r="L172" s="126"/>
    </row>
    <row r="173" spans="1:14" s="49" customFormat="1" x14ac:dyDescent="0.25">
      <c r="A173" s="124"/>
      <c r="B173" s="125"/>
      <c r="C173" s="126"/>
      <c r="D173" s="126"/>
      <c r="G173" s="126"/>
      <c r="H173" s="126"/>
      <c r="K173" s="126"/>
      <c r="L173" s="126"/>
    </row>
    <row r="174" spans="1:14" s="49" customFormat="1" x14ac:dyDescent="0.25">
      <c r="A174" s="124"/>
      <c r="B174" s="125"/>
      <c r="C174" s="126"/>
      <c r="D174" s="126"/>
      <c r="G174" s="126"/>
      <c r="H174" s="126"/>
      <c r="K174" s="126"/>
      <c r="L174" s="126"/>
    </row>
    <row r="175" spans="1:14" s="49" customFormat="1" x14ac:dyDescent="0.25">
      <c r="A175" s="124"/>
      <c r="B175" s="125"/>
      <c r="C175" s="126"/>
      <c r="D175" s="126"/>
      <c r="G175" s="126"/>
      <c r="H175" s="126"/>
      <c r="K175" s="126"/>
      <c r="L175" s="126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1" max="13" man="1"/>
    <brk id="1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G63"/>
  <sheetViews>
    <sheetView zoomScaleNormal="100" zoomScaleSheetLayoutView="85" workbookViewId="0">
      <pane xSplit="2" topLeftCell="C1" activePane="topRight" state="frozen"/>
      <selection activeCell="C1" sqref="C1:D1"/>
      <selection pane="topRight" activeCell="F33" sqref="F33"/>
    </sheetView>
  </sheetViews>
  <sheetFormatPr defaultColWidth="9.140625" defaultRowHeight="12.75" x14ac:dyDescent="0.2"/>
  <cols>
    <col min="1" max="1" width="10.42578125" style="131" customWidth="1"/>
    <col min="2" max="2" width="16.5703125" style="176" customWidth="1"/>
    <col min="3" max="3" width="11.85546875" style="176" customWidth="1"/>
    <col min="4" max="4" width="14.5703125" style="131" customWidth="1"/>
    <col min="5" max="5" width="23.5703125" style="135" customWidth="1"/>
    <col min="6" max="6" width="15.5703125" style="131" customWidth="1"/>
    <col min="7" max="7" width="16.42578125" style="131" customWidth="1"/>
    <col min="8" max="16384" width="9.140625" style="131"/>
  </cols>
  <sheetData>
    <row r="1" spans="1:7" ht="18.75" x14ac:dyDescent="0.3">
      <c r="B1" s="132"/>
      <c r="C1" s="132"/>
      <c r="E1" s="133"/>
      <c r="F1" s="372" t="s">
        <v>266</v>
      </c>
      <c r="G1" s="373"/>
    </row>
    <row r="2" spans="1:7" ht="81.75" customHeight="1" x14ac:dyDescent="0.2">
      <c r="A2" s="374" t="s">
        <v>24</v>
      </c>
      <c r="B2" s="375"/>
      <c r="C2" s="375"/>
      <c r="D2" s="375"/>
      <c r="E2" s="375"/>
      <c r="F2" s="375"/>
      <c r="G2" s="375"/>
    </row>
    <row r="3" spans="1:7" ht="15.75" customHeight="1" x14ac:dyDescent="0.2">
      <c r="A3" s="376" t="str">
        <f>П1.5!B1</f>
        <v>ОАО "КузбассЭлектро"</v>
      </c>
      <c r="B3" s="376"/>
      <c r="C3" s="376"/>
      <c r="D3" s="376"/>
      <c r="E3" s="376"/>
      <c r="F3" s="376"/>
      <c r="G3" s="376"/>
    </row>
    <row r="4" spans="1:7" ht="13.5" thickBot="1" x14ac:dyDescent="0.25">
      <c r="B4" s="134"/>
      <c r="C4" s="134"/>
    </row>
    <row r="5" spans="1:7" ht="21.75" customHeight="1" x14ac:dyDescent="0.2">
      <c r="A5" s="377" t="s">
        <v>25</v>
      </c>
      <c r="B5" s="380" t="s">
        <v>26</v>
      </c>
      <c r="C5" s="380" t="s">
        <v>27</v>
      </c>
      <c r="D5" s="383" t="s">
        <v>267</v>
      </c>
      <c r="E5" s="386" t="s">
        <v>313</v>
      </c>
      <c r="F5" s="387"/>
      <c r="G5" s="388"/>
    </row>
    <row r="6" spans="1:7" ht="34.5" customHeight="1" x14ac:dyDescent="0.2">
      <c r="A6" s="378"/>
      <c r="B6" s="381"/>
      <c r="C6" s="381"/>
      <c r="D6" s="384"/>
      <c r="E6" s="136" t="s">
        <v>28</v>
      </c>
      <c r="F6" s="137" t="s">
        <v>29</v>
      </c>
      <c r="G6" s="138" t="s">
        <v>30</v>
      </c>
    </row>
    <row r="7" spans="1:7" ht="13.5" thickBot="1" x14ac:dyDescent="0.25">
      <c r="A7" s="379"/>
      <c r="B7" s="382"/>
      <c r="C7" s="382"/>
      <c r="D7" s="385"/>
      <c r="E7" s="136" t="s">
        <v>31</v>
      </c>
      <c r="F7" s="137" t="s">
        <v>32</v>
      </c>
      <c r="G7" s="138" t="s">
        <v>33</v>
      </c>
    </row>
    <row r="8" spans="1:7" x14ac:dyDescent="0.2">
      <c r="A8" s="363" t="s">
        <v>34</v>
      </c>
      <c r="B8" s="364" t="s">
        <v>35</v>
      </c>
      <c r="C8" s="139">
        <v>1</v>
      </c>
      <c r="D8" s="140" t="s">
        <v>268</v>
      </c>
      <c r="E8" s="141">
        <v>400</v>
      </c>
      <c r="F8" s="142"/>
      <c r="G8" s="143">
        <f t="shared" ref="G8:G25" si="0">E8*F8/100</f>
        <v>0</v>
      </c>
    </row>
    <row r="9" spans="1:7" ht="15" customHeight="1" x14ac:dyDescent="0.2">
      <c r="A9" s="357"/>
      <c r="B9" s="365"/>
      <c r="C9" s="139"/>
      <c r="D9" s="140" t="s">
        <v>269</v>
      </c>
      <c r="E9" s="141">
        <v>300</v>
      </c>
      <c r="F9" s="142"/>
      <c r="G9" s="143">
        <f t="shared" si="0"/>
        <v>0</v>
      </c>
    </row>
    <row r="10" spans="1:7" x14ac:dyDescent="0.2">
      <c r="A10" s="357"/>
      <c r="B10" s="364" t="s">
        <v>36</v>
      </c>
      <c r="C10" s="367" t="s">
        <v>37</v>
      </c>
      <c r="D10" s="140" t="s">
        <v>268</v>
      </c>
      <c r="E10" s="141">
        <v>230</v>
      </c>
      <c r="F10" s="142"/>
      <c r="G10" s="143">
        <f t="shared" si="0"/>
        <v>0</v>
      </c>
    </row>
    <row r="11" spans="1:7" x14ac:dyDescent="0.2">
      <c r="A11" s="357"/>
      <c r="B11" s="366"/>
      <c r="C11" s="368"/>
      <c r="D11" s="140" t="s">
        <v>269</v>
      </c>
      <c r="E11" s="141">
        <v>170</v>
      </c>
      <c r="F11" s="142"/>
      <c r="G11" s="143">
        <f t="shared" si="0"/>
        <v>0</v>
      </c>
    </row>
    <row r="12" spans="1:7" s="144" customFormat="1" x14ac:dyDescent="0.2">
      <c r="A12" s="357"/>
      <c r="B12" s="366"/>
      <c r="C12" s="367" t="s">
        <v>38</v>
      </c>
      <c r="D12" s="140" t="s">
        <v>268</v>
      </c>
      <c r="E12" s="141">
        <v>290</v>
      </c>
      <c r="F12" s="142"/>
      <c r="G12" s="143">
        <f t="shared" si="0"/>
        <v>0</v>
      </c>
    </row>
    <row r="13" spans="1:7" x14ac:dyDescent="0.2">
      <c r="A13" s="357"/>
      <c r="B13" s="365"/>
      <c r="C13" s="368"/>
      <c r="D13" s="140" t="s">
        <v>269</v>
      </c>
      <c r="E13" s="141">
        <v>210</v>
      </c>
      <c r="F13" s="142"/>
      <c r="G13" s="143">
        <f t="shared" si="0"/>
        <v>0</v>
      </c>
    </row>
    <row r="14" spans="1:7" x14ac:dyDescent="0.2">
      <c r="A14" s="357"/>
      <c r="B14" s="359">
        <v>220</v>
      </c>
      <c r="C14" s="352">
        <v>1</v>
      </c>
      <c r="D14" s="145" t="s">
        <v>270</v>
      </c>
      <c r="E14" s="141">
        <v>260</v>
      </c>
      <c r="F14" s="142"/>
      <c r="G14" s="143">
        <f t="shared" si="0"/>
        <v>0</v>
      </c>
    </row>
    <row r="15" spans="1:7" ht="11.25" customHeight="1" x14ac:dyDescent="0.2">
      <c r="A15" s="357"/>
      <c r="B15" s="360"/>
      <c r="C15" s="362"/>
      <c r="D15" s="145" t="s">
        <v>268</v>
      </c>
      <c r="E15" s="141">
        <v>210</v>
      </c>
      <c r="F15" s="142"/>
      <c r="G15" s="143">
        <f t="shared" si="0"/>
        <v>0</v>
      </c>
    </row>
    <row r="16" spans="1:7" ht="13.5" customHeight="1" x14ac:dyDescent="0.2">
      <c r="A16" s="357"/>
      <c r="B16" s="360"/>
      <c r="C16" s="353"/>
      <c r="D16" s="145" t="s">
        <v>269</v>
      </c>
      <c r="E16" s="141">
        <v>140</v>
      </c>
      <c r="F16" s="142"/>
      <c r="G16" s="143">
        <f t="shared" si="0"/>
        <v>0</v>
      </c>
    </row>
    <row r="17" spans="1:7" ht="12.75" customHeight="1" x14ac:dyDescent="0.2">
      <c r="A17" s="357"/>
      <c r="B17" s="360"/>
      <c r="C17" s="352">
        <v>2</v>
      </c>
      <c r="D17" s="145" t="s">
        <v>268</v>
      </c>
      <c r="E17" s="141">
        <v>270</v>
      </c>
      <c r="F17" s="142"/>
      <c r="G17" s="143">
        <f t="shared" si="0"/>
        <v>0</v>
      </c>
    </row>
    <row r="18" spans="1:7" s="146" customFormat="1" ht="12" customHeight="1" x14ac:dyDescent="0.2">
      <c r="A18" s="357"/>
      <c r="B18" s="361"/>
      <c r="C18" s="353"/>
      <c r="D18" s="145" t="s">
        <v>269</v>
      </c>
      <c r="E18" s="141">
        <v>180</v>
      </c>
      <c r="F18" s="142"/>
      <c r="G18" s="143">
        <f t="shared" si="0"/>
        <v>0</v>
      </c>
    </row>
    <row r="19" spans="1:7" x14ac:dyDescent="0.2">
      <c r="A19" s="357"/>
      <c r="B19" s="359" t="s">
        <v>39</v>
      </c>
      <c r="C19" s="352">
        <v>1</v>
      </c>
      <c r="D19" s="145" t="s">
        <v>270</v>
      </c>
      <c r="E19" s="141">
        <v>180</v>
      </c>
      <c r="F19" s="142"/>
      <c r="G19" s="143">
        <f t="shared" si="0"/>
        <v>0</v>
      </c>
    </row>
    <row r="20" spans="1:7" x14ac:dyDescent="0.2">
      <c r="A20" s="357"/>
      <c r="B20" s="360"/>
      <c r="C20" s="362"/>
      <c r="D20" s="145" t="s">
        <v>268</v>
      </c>
      <c r="E20" s="141">
        <v>160</v>
      </c>
      <c r="F20" s="147">
        <v>1.48</v>
      </c>
      <c r="G20" s="143">
        <f t="shared" si="0"/>
        <v>2.3680000000000003</v>
      </c>
    </row>
    <row r="21" spans="1:7" x14ac:dyDescent="0.2">
      <c r="A21" s="357"/>
      <c r="B21" s="360"/>
      <c r="C21" s="353"/>
      <c r="D21" s="145" t="s">
        <v>269</v>
      </c>
      <c r="E21" s="141">
        <v>130</v>
      </c>
      <c r="F21" s="147">
        <v>1.2</v>
      </c>
      <c r="G21" s="143">
        <f t="shared" si="0"/>
        <v>1.56</v>
      </c>
    </row>
    <row r="22" spans="1:7" x14ac:dyDescent="0.2">
      <c r="A22" s="357"/>
      <c r="B22" s="360"/>
      <c r="C22" s="352">
        <v>2</v>
      </c>
      <c r="D22" s="145" t="s">
        <v>268</v>
      </c>
      <c r="E22" s="141">
        <v>190</v>
      </c>
      <c r="F22" s="147">
        <v>4.88</v>
      </c>
      <c r="G22" s="143">
        <f t="shared" si="0"/>
        <v>9.2719999999999985</v>
      </c>
    </row>
    <row r="23" spans="1:7" x14ac:dyDescent="0.2">
      <c r="A23" s="358"/>
      <c r="B23" s="361"/>
      <c r="C23" s="353"/>
      <c r="D23" s="145" t="s">
        <v>269</v>
      </c>
      <c r="E23" s="141">
        <v>160</v>
      </c>
      <c r="F23" s="147"/>
      <c r="G23" s="143">
        <f t="shared" si="0"/>
        <v>0</v>
      </c>
    </row>
    <row r="24" spans="1:7" x14ac:dyDescent="0.2">
      <c r="A24" s="354" t="s">
        <v>40</v>
      </c>
      <c r="B24" s="148">
        <v>220</v>
      </c>
      <c r="C24" s="149" t="s">
        <v>41</v>
      </c>
      <c r="D24" s="145" t="s">
        <v>41</v>
      </c>
      <c r="E24" s="141">
        <v>3000</v>
      </c>
      <c r="F24" s="147"/>
      <c r="G24" s="143">
        <f t="shared" si="0"/>
        <v>0</v>
      </c>
    </row>
    <row r="25" spans="1:7" x14ac:dyDescent="0.2">
      <c r="A25" s="355"/>
      <c r="B25" s="148">
        <v>110</v>
      </c>
      <c r="C25" s="149" t="s">
        <v>41</v>
      </c>
      <c r="D25" s="145" t="s">
        <v>41</v>
      </c>
      <c r="E25" s="141">
        <v>2300</v>
      </c>
      <c r="F25" s="147"/>
      <c r="G25" s="143">
        <f t="shared" si="0"/>
        <v>0</v>
      </c>
    </row>
    <row r="26" spans="1:7" x14ac:dyDescent="0.2">
      <c r="A26" s="150" t="s">
        <v>42</v>
      </c>
      <c r="B26" s="151"/>
      <c r="C26" s="152"/>
      <c r="D26" s="153"/>
      <c r="E26" s="154">
        <f>SUM(E14:E25)</f>
        <v>7180</v>
      </c>
      <c r="F26" s="155"/>
      <c r="G26" s="156">
        <f>SUM(G14:G25)</f>
        <v>13.2</v>
      </c>
    </row>
    <row r="27" spans="1:7" x14ac:dyDescent="0.2">
      <c r="A27" s="356" t="s">
        <v>34</v>
      </c>
      <c r="B27" s="359">
        <v>35</v>
      </c>
      <c r="C27" s="352">
        <v>1</v>
      </c>
      <c r="D27" s="145" t="s">
        <v>270</v>
      </c>
      <c r="E27" s="141">
        <v>170</v>
      </c>
      <c r="F27" s="147"/>
      <c r="G27" s="143">
        <f t="shared" ref="G27:G36" si="1">E27*F27/100</f>
        <v>0</v>
      </c>
    </row>
    <row r="28" spans="1:7" x14ac:dyDescent="0.2">
      <c r="A28" s="357"/>
      <c r="B28" s="360"/>
      <c r="C28" s="362"/>
      <c r="D28" s="145" t="s">
        <v>268</v>
      </c>
      <c r="E28" s="141">
        <v>140</v>
      </c>
      <c r="F28" s="147">
        <v>20.56</v>
      </c>
      <c r="G28" s="143">
        <f t="shared" si="1"/>
        <v>28.783999999999995</v>
      </c>
    </row>
    <row r="29" spans="1:7" x14ac:dyDescent="0.2">
      <c r="A29" s="357"/>
      <c r="B29" s="360"/>
      <c r="C29" s="353"/>
      <c r="D29" s="145" t="s">
        <v>269</v>
      </c>
      <c r="E29" s="141">
        <v>120</v>
      </c>
      <c r="F29" s="147">
        <v>11.31</v>
      </c>
      <c r="G29" s="143">
        <f t="shared" si="1"/>
        <v>13.572000000000001</v>
      </c>
    </row>
    <row r="30" spans="1:7" x14ac:dyDescent="0.2">
      <c r="A30" s="357"/>
      <c r="B30" s="360"/>
      <c r="C30" s="352">
        <v>2</v>
      </c>
      <c r="D30" s="145" t="s">
        <v>268</v>
      </c>
      <c r="E30" s="141">
        <v>180</v>
      </c>
      <c r="F30" s="147">
        <v>50.36</v>
      </c>
      <c r="G30" s="143">
        <f t="shared" si="1"/>
        <v>90.647999999999996</v>
      </c>
    </row>
    <row r="31" spans="1:7" x14ac:dyDescent="0.2">
      <c r="A31" s="357"/>
      <c r="B31" s="361"/>
      <c r="C31" s="353"/>
      <c r="D31" s="145" t="s">
        <v>269</v>
      </c>
      <c r="E31" s="141">
        <v>150</v>
      </c>
      <c r="F31" s="147">
        <v>26.68</v>
      </c>
      <c r="G31" s="143">
        <f t="shared" si="1"/>
        <v>40.020000000000003</v>
      </c>
    </row>
    <row r="32" spans="1:7" x14ac:dyDescent="0.2">
      <c r="A32" s="357"/>
      <c r="B32" s="359" t="s">
        <v>271</v>
      </c>
      <c r="C32" s="149" t="s">
        <v>41</v>
      </c>
      <c r="D32" s="145" t="s">
        <v>270</v>
      </c>
      <c r="E32" s="141">
        <v>160</v>
      </c>
      <c r="F32" s="147"/>
      <c r="G32" s="143">
        <f t="shared" si="1"/>
        <v>0</v>
      </c>
    </row>
    <row r="33" spans="1:7" x14ac:dyDescent="0.2">
      <c r="A33" s="357"/>
      <c r="B33" s="360"/>
      <c r="C33" s="149"/>
      <c r="D33" s="145" t="s">
        <v>272</v>
      </c>
      <c r="E33" s="141">
        <v>140</v>
      </c>
      <c r="F33" s="147">
        <v>1.6</v>
      </c>
      <c r="G33" s="143">
        <f t="shared" si="1"/>
        <v>2.2400000000000002</v>
      </c>
    </row>
    <row r="34" spans="1:7" x14ac:dyDescent="0.2">
      <c r="A34" s="358"/>
      <c r="B34" s="361"/>
      <c r="C34" s="149"/>
      <c r="D34" s="145" t="s">
        <v>273</v>
      </c>
      <c r="E34" s="141">
        <v>110</v>
      </c>
      <c r="F34" s="147">
        <v>84.64</v>
      </c>
      <c r="G34" s="143">
        <f t="shared" si="1"/>
        <v>93.103999999999999</v>
      </c>
    </row>
    <row r="35" spans="1:7" x14ac:dyDescent="0.2">
      <c r="A35" s="369" t="s">
        <v>40</v>
      </c>
      <c r="B35" s="148" t="s">
        <v>274</v>
      </c>
      <c r="C35" s="149" t="s">
        <v>41</v>
      </c>
      <c r="D35" s="145" t="s">
        <v>41</v>
      </c>
      <c r="E35" s="141">
        <v>470</v>
      </c>
      <c r="F35" s="147">
        <v>1.2</v>
      </c>
      <c r="G35" s="143">
        <f t="shared" si="1"/>
        <v>5.64</v>
      </c>
    </row>
    <row r="36" spans="1:7" x14ac:dyDescent="0.2">
      <c r="A36" s="370"/>
      <c r="B36" s="148" t="s">
        <v>275</v>
      </c>
      <c r="C36" s="149" t="s">
        <v>41</v>
      </c>
      <c r="D36" s="145" t="s">
        <v>41</v>
      </c>
      <c r="E36" s="141">
        <v>350</v>
      </c>
      <c r="F36" s="147">
        <v>4.74</v>
      </c>
      <c r="G36" s="143">
        <f t="shared" si="1"/>
        <v>16.59</v>
      </c>
    </row>
    <row r="37" spans="1:7" x14ac:dyDescent="0.2">
      <c r="A37" s="150" t="s">
        <v>44</v>
      </c>
      <c r="B37" s="151"/>
      <c r="C37" s="152"/>
      <c r="D37" s="153"/>
      <c r="E37" s="154">
        <f>SUM(E27:E31)+E35</f>
        <v>1230</v>
      </c>
      <c r="F37" s="155"/>
      <c r="G37" s="156">
        <f>SUM(G27:G31)+G35</f>
        <v>178.66399999999999</v>
      </c>
    </row>
    <row r="38" spans="1:7" x14ac:dyDescent="0.2">
      <c r="A38" s="150" t="s">
        <v>45</v>
      </c>
      <c r="B38" s="151"/>
      <c r="C38" s="152"/>
      <c r="D38" s="153"/>
      <c r="E38" s="154">
        <f>SUM(E32:E34)+E36</f>
        <v>760</v>
      </c>
      <c r="F38" s="155"/>
      <c r="G38" s="156">
        <f>SUM(G32:G34)+G36</f>
        <v>111.934</v>
      </c>
    </row>
    <row r="39" spans="1:7" x14ac:dyDescent="0.2">
      <c r="A39" s="369" t="s">
        <v>34</v>
      </c>
      <c r="B39" s="359" t="s">
        <v>276</v>
      </c>
      <c r="C39" s="352" t="s">
        <v>41</v>
      </c>
      <c r="D39" s="145" t="s">
        <v>270</v>
      </c>
      <c r="E39" s="141">
        <v>260</v>
      </c>
      <c r="F39" s="142"/>
      <c r="G39" s="143">
        <f>E39*F39/100</f>
        <v>0</v>
      </c>
    </row>
    <row r="40" spans="1:7" x14ac:dyDescent="0.2">
      <c r="A40" s="371"/>
      <c r="B40" s="360"/>
      <c r="C40" s="362"/>
      <c r="D40" s="145" t="s">
        <v>272</v>
      </c>
      <c r="E40" s="141">
        <v>220</v>
      </c>
      <c r="F40" s="142"/>
      <c r="G40" s="143">
        <f>E40*F40/100</f>
        <v>0</v>
      </c>
    </row>
    <row r="41" spans="1:7" x14ac:dyDescent="0.2">
      <c r="A41" s="370"/>
      <c r="B41" s="361"/>
      <c r="C41" s="353"/>
      <c r="D41" s="145" t="s">
        <v>273</v>
      </c>
      <c r="E41" s="141">
        <v>150</v>
      </c>
      <c r="F41" s="142"/>
      <c r="G41" s="143">
        <f>E41*F41/100</f>
        <v>0</v>
      </c>
    </row>
    <row r="42" spans="1:7" x14ac:dyDescent="0.2">
      <c r="A42" s="157" t="s">
        <v>40</v>
      </c>
      <c r="B42" s="148" t="s">
        <v>46</v>
      </c>
      <c r="C42" s="149" t="s">
        <v>41</v>
      </c>
      <c r="D42" s="145" t="s">
        <v>41</v>
      </c>
      <c r="E42" s="141">
        <v>270</v>
      </c>
      <c r="F42" s="142"/>
      <c r="G42" s="143">
        <f>E42*F42/100</f>
        <v>0</v>
      </c>
    </row>
    <row r="43" spans="1:7" x14ac:dyDescent="0.2">
      <c r="A43" s="150" t="s">
        <v>47</v>
      </c>
      <c r="B43" s="151"/>
      <c r="C43" s="152"/>
      <c r="D43" s="153"/>
      <c r="E43" s="154">
        <f>SUM(E39:E42)</f>
        <v>900</v>
      </c>
      <c r="F43" s="158"/>
      <c r="G43" s="156">
        <f>SUM(G39:G42)</f>
        <v>0</v>
      </c>
    </row>
    <row r="44" spans="1:7" ht="13.5" customHeight="1" x14ac:dyDescent="0.2">
      <c r="A44" s="346" t="s">
        <v>23</v>
      </c>
      <c r="B44" s="347"/>
      <c r="C44" s="159" t="s">
        <v>0</v>
      </c>
      <c r="D44" s="160"/>
      <c r="E44" s="161"/>
      <c r="F44" s="162">
        <f>F45+F46+F47+F48</f>
        <v>0</v>
      </c>
      <c r="G44" s="163">
        <f>G45+G46+G47+G48</f>
        <v>303.798</v>
      </c>
    </row>
    <row r="45" spans="1:7" x14ac:dyDescent="0.2">
      <c r="A45" s="348"/>
      <c r="B45" s="349"/>
      <c r="C45" s="164" t="s">
        <v>6</v>
      </c>
      <c r="D45" s="165"/>
      <c r="E45" s="166"/>
      <c r="F45" s="167">
        <f>F26</f>
        <v>0</v>
      </c>
      <c r="G45" s="163">
        <f>G26</f>
        <v>13.2</v>
      </c>
    </row>
    <row r="46" spans="1:7" x14ac:dyDescent="0.2">
      <c r="A46" s="348"/>
      <c r="B46" s="349"/>
      <c r="C46" s="164" t="s">
        <v>7</v>
      </c>
      <c r="D46" s="168"/>
      <c r="E46" s="166"/>
      <c r="F46" s="167">
        <f>F37</f>
        <v>0</v>
      </c>
      <c r="G46" s="163">
        <f>G37</f>
        <v>178.66399999999999</v>
      </c>
    </row>
    <row r="47" spans="1:7" x14ac:dyDescent="0.2">
      <c r="A47" s="348"/>
      <c r="B47" s="349"/>
      <c r="C47" s="164" t="s">
        <v>8</v>
      </c>
      <c r="D47" s="165"/>
      <c r="E47" s="166"/>
      <c r="F47" s="167">
        <f>F38</f>
        <v>0</v>
      </c>
      <c r="G47" s="163">
        <f>G38</f>
        <v>111.934</v>
      </c>
    </row>
    <row r="48" spans="1:7" s="174" customFormat="1" ht="26.25" customHeight="1" thickBot="1" x14ac:dyDescent="0.25">
      <c r="A48" s="350"/>
      <c r="B48" s="351"/>
      <c r="C48" s="169" t="s">
        <v>9</v>
      </c>
      <c r="D48" s="170"/>
      <c r="E48" s="171"/>
      <c r="F48" s="172">
        <f>F43</f>
        <v>0</v>
      </c>
      <c r="G48" s="173">
        <f>G43</f>
        <v>0</v>
      </c>
    </row>
    <row r="49" spans="4:7" x14ac:dyDescent="0.2">
      <c r="D49" s="135"/>
      <c r="F49" s="175"/>
      <c r="G49" s="175"/>
    </row>
    <row r="51" spans="4:7" ht="16.5" customHeight="1" x14ac:dyDescent="0.2"/>
    <row r="52" spans="4:7" ht="16.5" customHeight="1" x14ac:dyDescent="0.2"/>
    <row r="53" spans="4:7" ht="34.5" customHeight="1" x14ac:dyDescent="0.2"/>
    <row r="58" spans="4:7" ht="20.25" customHeight="1" x14ac:dyDescent="0.2"/>
    <row r="59" spans="4:7" ht="21.75" customHeight="1" x14ac:dyDescent="0.2"/>
    <row r="60" spans="4:7" ht="21.75" customHeight="1" x14ac:dyDescent="0.2"/>
    <row r="61" spans="4:7" ht="26.25" customHeight="1" x14ac:dyDescent="0.2"/>
    <row r="62" spans="4:7" ht="49.5" customHeight="1" x14ac:dyDescent="0.2"/>
    <row r="63" spans="4:7" ht="27.75" customHeight="1" x14ac:dyDescent="0.2"/>
  </sheetData>
  <protectedRanges>
    <protectedRange sqref="F8:F43" name="Диапазон1_1_1"/>
  </protectedRanges>
  <mergeCells count="30">
    <mergeCell ref="F1:G1"/>
    <mergeCell ref="A2:G2"/>
    <mergeCell ref="A3:G3"/>
    <mergeCell ref="A5:A7"/>
    <mergeCell ref="B5:B7"/>
    <mergeCell ref="C5:C7"/>
    <mergeCell ref="D5:D7"/>
    <mergeCell ref="E5:G5"/>
    <mergeCell ref="A35:A36"/>
    <mergeCell ref="A39:A41"/>
    <mergeCell ref="B39:B41"/>
    <mergeCell ref="C39:C41"/>
    <mergeCell ref="B19:B23"/>
    <mergeCell ref="C19:C21"/>
    <mergeCell ref="A44:B48"/>
    <mergeCell ref="C22:C23"/>
    <mergeCell ref="A24:A25"/>
    <mergeCell ref="A27:A34"/>
    <mergeCell ref="B27:B31"/>
    <mergeCell ref="C27:C29"/>
    <mergeCell ref="C30:C31"/>
    <mergeCell ref="B32:B34"/>
    <mergeCell ref="A8:A23"/>
    <mergeCell ref="B8:B9"/>
    <mergeCell ref="B10:B13"/>
    <mergeCell ref="C10:C11"/>
    <mergeCell ref="C12:C13"/>
    <mergeCell ref="B14:B18"/>
    <mergeCell ref="C14:C16"/>
    <mergeCell ref="C17:C18"/>
  </mergeCells>
  <dataValidations count="1">
    <dataValidation type="decimal" allowBlank="1" showInputMessage="1" showErrorMessage="1" error="Ввведеное значение неверно" sqref="E14:E43 E45:F48 F8:F43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0000"/>
  </sheetPr>
  <dimension ref="A1:G59"/>
  <sheetViews>
    <sheetView topLeftCell="A19" zoomScaleNormal="100" zoomScaleSheetLayoutView="75" workbookViewId="0">
      <pane xSplit="2" topLeftCell="C1" activePane="topRight" state="frozen"/>
      <selection activeCell="C1" sqref="C1:D1"/>
      <selection pane="topRight" activeCell="H52" sqref="H52"/>
    </sheetView>
  </sheetViews>
  <sheetFormatPr defaultColWidth="9.140625" defaultRowHeight="12.75" x14ac:dyDescent="0.2"/>
  <cols>
    <col min="1" max="1" width="12.28515625" style="180" customWidth="1"/>
    <col min="2" max="2" width="16.5703125" style="218" customWidth="1"/>
    <col min="3" max="3" width="14" style="218" customWidth="1"/>
    <col min="4" max="4" width="12.7109375" style="180" customWidth="1"/>
    <col min="5" max="5" width="26.42578125" style="180" customWidth="1"/>
    <col min="6" max="16384" width="9.140625" style="180"/>
  </cols>
  <sheetData>
    <row r="1" spans="1:7" ht="20.25" x14ac:dyDescent="0.3">
      <c r="A1" s="177"/>
      <c r="B1" s="177"/>
      <c r="C1" s="177"/>
      <c r="D1" s="177"/>
      <c r="E1" s="178" t="s">
        <v>277</v>
      </c>
      <c r="F1" s="179"/>
      <c r="G1" s="179"/>
    </row>
    <row r="2" spans="1:7" ht="66" customHeight="1" x14ac:dyDescent="0.2">
      <c r="A2" s="391" t="s">
        <v>278</v>
      </c>
      <c r="B2" s="392"/>
      <c r="C2" s="392"/>
      <c r="D2" s="392"/>
      <c r="E2" s="392"/>
      <c r="F2" s="181"/>
      <c r="G2" s="181"/>
    </row>
    <row r="3" spans="1:7" ht="15.75" x14ac:dyDescent="0.2">
      <c r="A3" s="376" t="str">
        <f>'П 2.1'!A3:G3</f>
        <v>ОАО "КузбассЭлектро"</v>
      </c>
      <c r="B3" s="376"/>
      <c r="C3" s="376"/>
      <c r="D3" s="376"/>
      <c r="E3" s="376"/>
      <c r="F3" s="182"/>
      <c r="G3" s="182"/>
    </row>
    <row r="4" spans="1:7" ht="13.5" thickBot="1" x14ac:dyDescent="0.25">
      <c r="B4" s="183"/>
      <c r="C4" s="183"/>
      <c r="F4" s="184"/>
      <c r="G4" s="184"/>
    </row>
    <row r="5" spans="1:7" ht="16.5" customHeight="1" x14ac:dyDescent="0.2">
      <c r="A5" s="393" t="s">
        <v>48</v>
      </c>
      <c r="B5" s="395" t="s">
        <v>26</v>
      </c>
      <c r="C5" s="386" t="str">
        <f>'П 2.1'!E5</f>
        <v>2017 год</v>
      </c>
      <c r="D5" s="387"/>
      <c r="E5" s="388"/>
      <c r="F5" s="185"/>
      <c r="G5" s="186"/>
    </row>
    <row r="6" spans="1:7" ht="69" customHeight="1" thickBot="1" x14ac:dyDescent="0.25">
      <c r="A6" s="394"/>
      <c r="B6" s="396"/>
      <c r="C6" s="187" t="s">
        <v>49</v>
      </c>
      <c r="D6" s="188" t="s">
        <v>50</v>
      </c>
      <c r="E6" s="189" t="s">
        <v>30</v>
      </c>
      <c r="F6" s="190"/>
    </row>
    <row r="7" spans="1:7" x14ac:dyDescent="0.2">
      <c r="A7" s="397" t="s">
        <v>51</v>
      </c>
      <c r="B7" s="191" t="s">
        <v>35</v>
      </c>
      <c r="C7" s="219">
        <v>500</v>
      </c>
      <c r="D7" s="192"/>
      <c r="E7" s="193">
        <f t="shared" ref="E7:E46" si="0">C7*D7</f>
        <v>0</v>
      </c>
      <c r="F7" s="194"/>
    </row>
    <row r="8" spans="1:7" s="197" customFormat="1" x14ac:dyDescent="0.2">
      <c r="A8" s="397"/>
      <c r="B8" s="195">
        <v>330</v>
      </c>
      <c r="C8" s="141">
        <v>250</v>
      </c>
      <c r="D8" s="192"/>
      <c r="E8" s="196">
        <f t="shared" si="0"/>
        <v>0</v>
      </c>
      <c r="F8" s="194"/>
    </row>
    <row r="9" spans="1:7" x14ac:dyDescent="0.2">
      <c r="A9" s="397"/>
      <c r="B9" s="198">
        <v>220</v>
      </c>
      <c r="C9" s="141">
        <v>210</v>
      </c>
      <c r="D9" s="192"/>
      <c r="E9" s="196">
        <f t="shared" si="0"/>
        <v>0</v>
      </c>
      <c r="F9" s="199"/>
      <c r="G9" s="199"/>
    </row>
    <row r="10" spans="1:7" x14ac:dyDescent="0.2">
      <c r="A10" s="397"/>
      <c r="B10" s="200" t="s">
        <v>39</v>
      </c>
      <c r="C10" s="141">
        <v>105</v>
      </c>
      <c r="D10" s="192">
        <v>7</v>
      </c>
      <c r="E10" s="196">
        <f t="shared" si="0"/>
        <v>735</v>
      </c>
      <c r="F10" s="199"/>
      <c r="G10" s="199"/>
    </row>
    <row r="11" spans="1:7" ht="11.25" customHeight="1" x14ac:dyDescent="0.2">
      <c r="A11" s="397"/>
      <c r="B11" s="201">
        <v>35</v>
      </c>
      <c r="C11" s="141">
        <v>75</v>
      </c>
      <c r="D11" s="192">
        <v>27</v>
      </c>
      <c r="E11" s="196">
        <f t="shared" si="0"/>
        <v>2025</v>
      </c>
      <c r="F11" s="199"/>
      <c r="G11" s="199"/>
    </row>
    <row r="12" spans="1:7" ht="13.5" customHeight="1" x14ac:dyDescent="0.2">
      <c r="A12" s="397" t="s">
        <v>52</v>
      </c>
      <c r="B12" s="201">
        <v>1150</v>
      </c>
      <c r="C12" s="141"/>
      <c r="D12" s="192"/>
      <c r="E12" s="196">
        <f t="shared" si="0"/>
        <v>0</v>
      </c>
      <c r="F12" s="202"/>
      <c r="G12" s="199"/>
    </row>
    <row r="13" spans="1:7" ht="12.75" customHeight="1" x14ac:dyDescent="0.2">
      <c r="A13" s="397"/>
      <c r="B13" s="201">
        <v>750</v>
      </c>
      <c r="C13" s="141"/>
      <c r="D13" s="192"/>
      <c r="E13" s="196">
        <f t="shared" si="0"/>
        <v>0</v>
      </c>
      <c r="F13" s="199"/>
      <c r="G13" s="199"/>
    </row>
    <row r="14" spans="1:7" s="205" customFormat="1" ht="12" customHeight="1" x14ac:dyDescent="0.2">
      <c r="A14" s="397"/>
      <c r="B14" s="201" t="s">
        <v>35</v>
      </c>
      <c r="C14" s="141">
        <v>28</v>
      </c>
      <c r="D14" s="192"/>
      <c r="E14" s="196">
        <f t="shared" si="0"/>
        <v>0</v>
      </c>
      <c r="F14" s="203"/>
      <c r="G14" s="204"/>
    </row>
    <row r="15" spans="1:7" x14ac:dyDescent="0.2">
      <c r="A15" s="397"/>
      <c r="B15" s="201">
        <v>330</v>
      </c>
      <c r="C15" s="141">
        <v>18</v>
      </c>
      <c r="D15" s="192"/>
      <c r="E15" s="196">
        <f t="shared" si="0"/>
        <v>0</v>
      </c>
      <c r="F15" s="206"/>
      <c r="G15" s="206"/>
    </row>
    <row r="16" spans="1:7" x14ac:dyDescent="0.2">
      <c r="A16" s="397"/>
      <c r="B16" s="201">
        <v>220</v>
      </c>
      <c r="C16" s="141">
        <v>14</v>
      </c>
      <c r="D16" s="192"/>
      <c r="E16" s="196">
        <f t="shared" si="0"/>
        <v>0</v>
      </c>
    </row>
    <row r="17" spans="1:5" x14ac:dyDescent="0.2">
      <c r="A17" s="397"/>
      <c r="B17" s="201" t="s">
        <v>39</v>
      </c>
      <c r="C17" s="141">
        <v>7.8</v>
      </c>
      <c r="D17" s="192">
        <v>13</v>
      </c>
      <c r="E17" s="196">
        <f t="shared" si="0"/>
        <v>101.39999999999999</v>
      </c>
    </row>
    <row r="18" spans="1:5" x14ac:dyDescent="0.2">
      <c r="A18" s="397"/>
      <c r="B18" s="201">
        <v>35</v>
      </c>
      <c r="C18" s="141">
        <v>2.1</v>
      </c>
      <c r="D18" s="192">
        <v>63</v>
      </c>
      <c r="E18" s="196">
        <f t="shared" si="0"/>
        <v>132.30000000000001</v>
      </c>
    </row>
    <row r="19" spans="1:5" x14ac:dyDescent="0.2">
      <c r="A19" s="397"/>
      <c r="B19" s="207" t="s">
        <v>43</v>
      </c>
      <c r="C19" s="141">
        <v>1</v>
      </c>
      <c r="D19" s="192">
        <v>53</v>
      </c>
      <c r="E19" s="196">
        <f t="shared" si="0"/>
        <v>53</v>
      </c>
    </row>
    <row r="20" spans="1:5" x14ac:dyDescent="0.2">
      <c r="A20" s="397" t="s">
        <v>53</v>
      </c>
      <c r="B20" s="201">
        <v>1150</v>
      </c>
      <c r="C20" s="141"/>
      <c r="D20" s="192"/>
      <c r="E20" s="196">
        <f t="shared" si="0"/>
        <v>0</v>
      </c>
    </row>
    <row r="21" spans="1:5" x14ac:dyDescent="0.2">
      <c r="A21" s="397"/>
      <c r="B21" s="201">
        <v>750</v>
      </c>
      <c r="C21" s="141"/>
      <c r="D21" s="192"/>
      <c r="E21" s="196">
        <f t="shared" si="0"/>
        <v>0</v>
      </c>
    </row>
    <row r="22" spans="1:5" x14ac:dyDescent="0.2">
      <c r="A22" s="397"/>
      <c r="B22" s="201" t="s">
        <v>35</v>
      </c>
      <c r="C22" s="141">
        <v>88</v>
      </c>
      <c r="D22" s="192"/>
      <c r="E22" s="196">
        <f t="shared" si="0"/>
        <v>0</v>
      </c>
    </row>
    <row r="23" spans="1:5" x14ac:dyDescent="0.2">
      <c r="A23" s="397"/>
      <c r="B23" s="201">
        <v>330</v>
      </c>
      <c r="C23" s="141">
        <v>66</v>
      </c>
      <c r="D23" s="192"/>
      <c r="E23" s="196">
        <f t="shared" si="0"/>
        <v>0</v>
      </c>
    </row>
    <row r="24" spans="1:5" x14ac:dyDescent="0.2">
      <c r="A24" s="397"/>
      <c r="B24" s="201">
        <v>220</v>
      </c>
      <c r="C24" s="141">
        <v>43</v>
      </c>
      <c r="D24" s="192"/>
      <c r="E24" s="196">
        <f t="shared" si="0"/>
        <v>0</v>
      </c>
    </row>
    <row r="25" spans="1:5" x14ac:dyDescent="0.2">
      <c r="A25" s="397"/>
      <c r="B25" s="201" t="s">
        <v>39</v>
      </c>
      <c r="C25" s="141">
        <v>26</v>
      </c>
      <c r="D25" s="192">
        <v>9</v>
      </c>
      <c r="E25" s="196">
        <f t="shared" si="0"/>
        <v>234</v>
      </c>
    </row>
    <row r="26" spans="1:5" x14ac:dyDescent="0.2">
      <c r="A26" s="397"/>
      <c r="B26" s="201">
        <v>35</v>
      </c>
      <c r="C26" s="141">
        <v>11</v>
      </c>
      <c r="D26" s="192">
        <v>7</v>
      </c>
      <c r="E26" s="196">
        <f t="shared" si="0"/>
        <v>77</v>
      </c>
    </row>
    <row r="27" spans="1:5" x14ac:dyDescent="0.2">
      <c r="A27" s="397"/>
      <c r="B27" s="207" t="s">
        <v>43</v>
      </c>
      <c r="C27" s="141">
        <v>5.5</v>
      </c>
      <c r="D27" s="192"/>
      <c r="E27" s="196">
        <f t="shared" si="0"/>
        <v>0</v>
      </c>
    </row>
    <row r="28" spans="1:5" x14ac:dyDescent="0.2">
      <c r="A28" s="397" t="s">
        <v>54</v>
      </c>
      <c r="B28" s="201">
        <v>220</v>
      </c>
      <c r="C28" s="141">
        <v>23</v>
      </c>
      <c r="D28" s="192"/>
      <c r="E28" s="196">
        <f t="shared" si="0"/>
        <v>0</v>
      </c>
    </row>
    <row r="29" spans="1:5" x14ac:dyDescent="0.2">
      <c r="A29" s="397"/>
      <c r="B29" s="201" t="s">
        <v>39</v>
      </c>
      <c r="C29" s="141">
        <v>14</v>
      </c>
      <c r="D29" s="192">
        <v>2</v>
      </c>
      <c r="E29" s="196">
        <f t="shared" si="0"/>
        <v>28</v>
      </c>
    </row>
    <row r="30" spans="1:5" x14ac:dyDescent="0.2">
      <c r="A30" s="397"/>
      <c r="B30" s="201">
        <v>35</v>
      </c>
      <c r="C30" s="141">
        <v>6.4</v>
      </c>
      <c r="D30" s="192">
        <v>65</v>
      </c>
      <c r="E30" s="196">
        <f t="shared" si="0"/>
        <v>416</v>
      </c>
    </row>
    <row r="31" spans="1:5" x14ac:dyDescent="0.2">
      <c r="A31" s="397"/>
      <c r="B31" s="207" t="s">
        <v>43</v>
      </c>
      <c r="C31" s="141">
        <v>3.1</v>
      </c>
      <c r="D31" s="192">
        <v>535</v>
      </c>
      <c r="E31" s="196">
        <f t="shared" si="0"/>
        <v>1658.5</v>
      </c>
    </row>
    <row r="32" spans="1:5" x14ac:dyDescent="0.2">
      <c r="A32" s="397" t="s">
        <v>52</v>
      </c>
      <c r="B32" s="201" t="s">
        <v>35</v>
      </c>
      <c r="C32" s="141">
        <v>35</v>
      </c>
      <c r="D32" s="192"/>
      <c r="E32" s="196">
        <f t="shared" si="0"/>
        <v>0</v>
      </c>
    </row>
    <row r="33" spans="1:5" x14ac:dyDescent="0.2">
      <c r="A33" s="397"/>
      <c r="B33" s="201">
        <v>330</v>
      </c>
      <c r="C33" s="141">
        <v>24</v>
      </c>
      <c r="D33" s="192"/>
      <c r="E33" s="196">
        <f t="shared" si="0"/>
        <v>0</v>
      </c>
    </row>
    <row r="34" spans="1:5" x14ac:dyDescent="0.2">
      <c r="A34" s="397"/>
      <c r="B34" s="201">
        <v>220</v>
      </c>
      <c r="C34" s="141">
        <v>19</v>
      </c>
      <c r="D34" s="192"/>
      <c r="E34" s="196">
        <f t="shared" si="0"/>
        <v>0</v>
      </c>
    </row>
    <row r="35" spans="1:5" x14ac:dyDescent="0.2">
      <c r="A35" s="397"/>
      <c r="B35" s="201" t="s">
        <v>39</v>
      </c>
      <c r="C35" s="141">
        <v>9.5</v>
      </c>
      <c r="D35" s="192">
        <v>4</v>
      </c>
      <c r="E35" s="196">
        <f t="shared" si="0"/>
        <v>38</v>
      </c>
    </row>
    <row r="36" spans="1:5" x14ac:dyDescent="0.2">
      <c r="A36" s="397"/>
      <c r="B36" s="201">
        <v>35</v>
      </c>
      <c r="C36" s="141">
        <v>4.7</v>
      </c>
      <c r="D36" s="192">
        <v>4</v>
      </c>
      <c r="E36" s="196">
        <f t="shared" si="0"/>
        <v>18.8</v>
      </c>
    </row>
    <row r="37" spans="1:5" x14ac:dyDescent="0.2">
      <c r="A37" s="208" t="s">
        <v>54</v>
      </c>
      <c r="B37" s="207" t="s">
        <v>43</v>
      </c>
      <c r="C37" s="141">
        <v>2.2999999999999998</v>
      </c>
      <c r="D37" s="192">
        <v>6</v>
      </c>
      <c r="E37" s="196">
        <f t="shared" si="0"/>
        <v>13.799999999999999</v>
      </c>
    </row>
    <row r="38" spans="1:5" x14ac:dyDescent="0.2">
      <c r="A38" s="208" t="s">
        <v>54</v>
      </c>
      <c r="B38" s="207" t="s">
        <v>43</v>
      </c>
      <c r="C38" s="141">
        <v>26</v>
      </c>
      <c r="D38" s="192"/>
      <c r="E38" s="196">
        <f t="shared" si="0"/>
        <v>0</v>
      </c>
    </row>
    <row r="39" spans="1:5" x14ac:dyDescent="0.2">
      <c r="A39" s="208" t="s">
        <v>54</v>
      </c>
      <c r="B39" s="207" t="s">
        <v>43</v>
      </c>
      <c r="C39" s="141">
        <v>48</v>
      </c>
      <c r="D39" s="192"/>
      <c r="E39" s="196">
        <f t="shared" si="0"/>
        <v>0</v>
      </c>
    </row>
    <row r="40" spans="1:5" ht="13.5" customHeight="1" x14ac:dyDescent="0.2">
      <c r="A40" s="389" t="s">
        <v>55</v>
      </c>
      <c r="B40" s="201" t="s">
        <v>39</v>
      </c>
      <c r="C40" s="141">
        <v>2.4</v>
      </c>
      <c r="D40" s="192"/>
      <c r="E40" s="196">
        <f t="shared" si="0"/>
        <v>0</v>
      </c>
    </row>
    <row r="41" spans="1:5" x14ac:dyDescent="0.2">
      <c r="A41" s="389"/>
      <c r="B41" s="201">
        <v>35</v>
      </c>
      <c r="C41" s="141">
        <v>2.4</v>
      </c>
      <c r="D41" s="192"/>
      <c r="E41" s="196">
        <f t="shared" si="0"/>
        <v>0</v>
      </c>
    </row>
    <row r="42" spans="1:5" x14ac:dyDescent="0.2">
      <c r="A42" s="389"/>
      <c r="B42" s="207" t="s">
        <v>43</v>
      </c>
      <c r="C42" s="141">
        <v>2.4</v>
      </c>
      <c r="D42" s="192">
        <v>1.81</v>
      </c>
      <c r="E42" s="196">
        <f t="shared" si="0"/>
        <v>4.3440000000000003</v>
      </c>
    </row>
    <row r="43" spans="1:5" x14ac:dyDescent="0.2">
      <c r="A43" s="208" t="s">
        <v>56</v>
      </c>
      <c r="B43" s="207" t="s">
        <v>43</v>
      </c>
      <c r="C43" s="141">
        <v>2.5</v>
      </c>
      <c r="D43" s="192">
        <v>4</v>
      </c>
      <c r="E43" s="196">
        <f t="shared" si="0"/>
        <v>10</v>
      </c>
    </row>
    <row r="44" spans="1:5" ht="26.25" customHeight="1" x14ac:dyDescent="0.2">
      <c r="A44" s="208" t="s">
        <v>57</v>
      </c>
      <c r="B44" s="207" t="s">
        <v>43</v>
      </c>
      <c r="C44" s="141">
        <v>2.2999999999999998</v>
      </c>
      <c r="D44" s="192">
        <v>11</v>
      </c>
      <c r="E44" s="196">
        <f t="shared" si="0"/>
        <v>25.299999999999997</v>
      </c>
    </row>
    <row r="45" spans="1:5" x14ac:dyDescent="0.2">
      <c r="A45" s="208" t="s">
        <v>57</v>
      </c>
      <c r="B45" s="207" t="s">
        <v>43</v>
      </c>
      <c r="C45" s="141">
        <v>3</v>
      </c>
      <c r="D45" s="192">
        <v>2</v>
      </c>
      <c r="E45" s="196">
        <f t="shared" si="0"/>
        <v>6</v>
      </c>
    </row>
    <row r="46" spans="1:5" x14ac:dyDescent="0.2">
      <c r="A46" s="208" t="s">
        <v>51</v>
      </c>
      <c r="B46" s="201">
        <v>35</v>
      </c>
      <c r="C46" s="141">
        <v>3.5</v>
      </c>
      <c r="D46" s="192"/>
      <c r="E46" s="196">
        <f t="shared" si="0"/>
        <v>0</v>
      </c>
    </row>
    <row r="47" spans="1:5" ht="16.5" customHeight="1" x14ac:dyDescent="0.2">
      <c r="A47" s="389"/>
      <c r="B47" s="209" t="s">
        <v>0</v>
      </c>
      <c r="C47" s="210"/>
      <c r="D47" s="211">
        <f>D48+D49+D50+D51</f>
        <v>813.81</v>
      </c>
      <c r="E47" s="212">
        <f>E48+E49+E50+E51</f>
        <v>5576.4440000000004</v>
      </c>
    </row>
    <row r="48" spans="1:5" ht="16.5" customHeight="1" x14ac:dyDescent="0.2">
      <c r="A48" s="389"/>
      <c r="B48" s="213" t="s">
        <v>6</v>
      </c>
      <c r="C48" s="220"/>
      <c r="D48" s="214">
        <f>D35+D34+D29+D28+D25+D24+D17+D16+D10+D9+D40</f>
        <v>35</v>
      </c>
      <c r="E48" s="212">
        <f>E35+E34+E29+E28+E25+E24+E17+E16+E10+E9+E40</f>
        <v>1136.4000000000001</v>
      </c>
    </row>
    <row r="49" spans="1:5" ht="34.5" customHeight="1" x14ac:dyDescent="0.2">
      <c r="A49" s="389"/>
      <c r="B49" s="213" t="s">
        <v>7</v>
      </c>
      <c r="C49" s="220"/>
      <c r="D49" s="214">
        <f>D11+D18+D26+D30+D36+D41+D46</f>
        <v>166</v>
      </c>
      <c r="E49" s="212">
        <f>E11+E18+E26+E30+E36+E41+E46</f>
        <v>2669.1000000000004</v>
      </c>
    </row>
    <row r="50" spans="1:5" x14ac:dyDescent="0.2">
      <c r="A50" s="389"/>
      <c r="B50" s="213" t="s">
        <v>8</v>
      </c>
      <c r="C50" s="220"/>
      <c r="D50" s="214">
        <f>D19+D27+D31+D37+D38+D39+D42+D43+D44+D45</f>
        <v>612.80999999999995</v>
      </c>
      <c r="E50" s="212">
        <f>E19+E27+E31+E37+E38+E39+E42+E43+E44+E45</f>
        <v>1770.944</v>
      </c>
    </row>
    <row r="51" spans="1:5" ht="13.5" thickBot="1" x14ac:dyDescent="0.25">
      <c r="A51" s="390"/>
      <c r="B51" s="215" t="s">
        <v>9</v>
      </c>
      <c r="C51" s="221"/>
      <c r="D51" s="216">
        <f>SUM(D9:D46) - D48-D49-D50</f>
        <v>0</v>
      </c>
      <c r="E51" s="217">
        <f>SUM(E9:E46) - E48-E49-E50</f>
        <v>0</v>
      </c>
    </row>
    <row r="54" spans="1:5" ht="20.25" customHeight="1" x14ac:dyDescent="0.2"/>
    <row r="55" spans="1:5" ht="21.75" customHeight="1" x14ac:dyDescent="0.2"/>
    <row r="56" spans="1:5" ht="21.75" customHeight="1" x14ac:dyDescent="0.2"/>
    <row r="57" spans="1:5" ht="26.25" customHeight="1" x14ac:dyDescent="0.2"/>
    <row r="58" spans="1:5" ht="49.5" customHeight="1" x14ac:dyDescent="0.2"/>
    <row r="59" spans="1:5" ht="27.75" customHeight="1" x14ac:dyDescent="0.2"/>
  </sheetData>
  <protectedRanges>
    <protectedRange sqref="E7:E39" name="Диапазон1_1_1_1"/>
  </protectedRanges>
  <mergeCells count="12">
    <mergeCell ref="A47:A51"/>
    <mergeCell ref="A2:E2"/>
    <mergeCell ref="A3:E3"/>
    <mergeCell ref="A5:A6"/>
    <mergeCell ref="B5:B6"/>
    <mergeCell ref="C5:E5"/>
    <mergeCell ref="A7:A11"/>
    <mergeCell ref="A12:A19"/>
    <mergeCell ref="A20:A27"/>
    <mergeCell ref="A28:A31"/>
    <mergeCell ref="A32:A36"/>
    <mergeCell ref="A40:A42"/>
  </mergeCells>
  <dataValidations count="1">
    <dataValidation type="decimal" allowBlank="1" showInputMessage="1" showErrorMessage="1" error="Ввведеное значение неверно" sqref="C9:C51 D7:D51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П1.4</vt:lpstr>
      <vt:lpstr>П1.5</vt:lpstr>
      <vt:lpstr>П1.6</vt:lpstr>
      <vt:lpstr>П1.30 </vt:lpstr>
      <vt:lpstr>П 2.1</vt:lpstr>
      <vt:lpstr>П2.2</vt:lpstr>
      <vt:lpstr>'П 2.1'!Заголовки_для_печати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П2.2!Заголовки_для_печати</vt:lpstr>
      <vt:lpstr>'П 2.1'!Область_печати</vt:lpstr>
      <vt:lpstr>'П1.30 '!Область_печати</vt:lpstr>
      <vt:lpstr>П1.4!Область_печати</vt:lpstr>
      <vt:lpstr>П2.2!Область_печати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User</cp:lastModifiedBy>
  <cp:lastPrinted>2018-06-25T03:18:38Z</cp:lastPrinted>
  <dcterms:created xsi:type="dcterms:W3CDTF">2015-11-25T12:55:18Z</dcterms:created>
  <dcterms:modified xsi:type="dcterms:W3CDTF">2018-06-25T03:25:33Z</dcterms:modified>
</cp:coreProperties>
</file>