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0395" tabRatio="858" activeTab="5"/>
  </bookViews>
  <sheets>
    <sheet name="П1.4" sheetId="33" r:id="rId1"/>
    <sheet name="П1.5" sheetId="34" r:id="rId2"/>
    <sheet name="П1.6" sheetId="35" r:id="rId3"/>
    <sheet name="П1.30 " sheetId="36" r:id="rId4"/>
    <sheet name="П2.1" sheetId="39" r:id="rId5"/>
    <sheet name="П 2.2" sheetId="40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5">#REF!</definedName>
    <definedName name="\a" localSheetId="4">#REF!</definedName>
    <definedName name="\a">#REF!</definedName>
    <definedName name="\m" localSheetId="5">#REF!</definedName>
    <definedName name="\m" localSheetId="4">#REF!</definedName>
    <definedName name="\m">#REF!</definedName>
    <definedName name="\n" localSheetId="5">#REF!</definedName>
    <definedName name="\n" localSheetId="4">#REF!</definedName>
    <definedName name="\n">#REF!</definedName>
    <definedName name="\o" localSheetId="5">#REF!</definedName>
    <definedName name="\o" localSheetId="4">#REF!</definedName>
    <definedName name="\o">#REF!</definedName>
    <definedName name="____xlfn.RTD" hidden="1">#NAME?</definedName>
    <definedName name="_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_xlfn.BAHTTEXT" hidden="1">#NAME?</definedName>
    <definedName name="___xlfn.RTD" hidden="1">#NAME?</definedName>
    <definedName name="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IntlFixup" hidden="1">TRUE</definedName>
    <definedName name="__xlfn.BAHTTEXT" hidden="1">#NAME?</definedName>
    <definedName name="__xlfn.RTD" hidden="1">#NAME?</definedName>
    <definedName name="_1___123Graph_ACHART_4" hidden="1">#N/A</definedName>
    <definedName name="_10__123Graph_XCHART_3" hidden="1">'[1]pasiva-skutečnost'!$A$15:$A$25</definedName>
    <definedName name="_12__123Graph_XCHART_4" hidden="1">#N/A</definedName>
    <definedName name="_13_Z_ðéóøíï_ïô_ìåì_11D5_A6F7_00508B6540C5_.wvu.Rows" hidden="1">#N/A</definedName>
    <definedName name="_15__123Graph_XCHART_4" hidden="1">'[1]pasiva-skutečnost'!$A$35:$A$48</definedName>
    <definedName name="_2___123Graph_XCHART_3" hidden="1">#N/A</definedName>
    <definedName name="_2__123Graph_ACHART_4" hidden="1">'[1]pasiva-skutečnost'!$C$35:$C$48</definedName>
    <definedName name="_3___123Graph_XCHART_4" hidden="1">#N/A</definedName>
    <definedName name="_4__123Graph_XCHART_3" hidden="1">'[1]pasiva-skutečnost'!$A$15:$A$25</definedName>
    <definedName name="_49Z_ðéóøíï_ïô_ìåì_11D5_A6F7_00508B6540C5_.wvu.Rows" hidden="1">#N/A</definedName>
    <definedName name="_5__123Graph_ACHART_4" hidden="1">'[1]pasiva-skutečnost'!$C$35:$C$48</definedName>
    <definedName name="_6__123Graph_ACHART_4" hidden="1">#N/A</definedName>
    <definedName name="_6__123Graph_XCHART_4" hidden="1">'[1]pasiva-skutečnost'!$A$35:$A$48</definedName>
    <definedName name="_9__123Graph_XCHART_3" hidden="1">#N/A</definedName>
    <definedName name="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Order1" hidden="1">255</definedName>
    <definedName name="_Order2" hidden="1">255</definedName>
    <definedName name="_Regression_Out" hidden="1">#N/A</definedName>
    <definedName name="_Regression_X" hidden="1">#N/A</definedName>
    <definedName name="_Regression_Y" hidden="1">#N/A</definedName>
    <definedName name="_SP1" localSheetId="5">[2]FES!#REF!</definedName>
    <definedName name="_SP1" localSheetId="4">[2]FES!#REF!</definedName>
    <definedName name="_SP1">[2]FES!#REF!</definedName>
    <definedName name="_SP10" localSheetId="5">[2]FES!#REF!</definedName>
    <definedName name="_SP10" localSheetId="4">[2]FES!#REF!</definedName>
    <definedName name="_SP10">[2]FES!#REF!</definedName>
    <definedName name="_SP11" localSheetId="5">[2]FES!#REF!</definedName>
    <definedName name="_SP11" localSheetId="4">[2]FES!#REF!</definedName>
    <definedName name="_SP11">[2]FES!#REF!</definedName>
    <definedName name="_SP12" localSheetId="5">[2]FES!#REF!</definedName>
    <definedName name="_SP12" localSheetId="4">[2]FES!#REF!</definedName>
    <definedName name="_SP12">[2]FES!#REF!</definedName>
    <definedName name="_SP13" localSheetId="5">[2]FES!#REF!</definedName>
    <definedName name="_SP13" localSheetId="4">[2]FES!#REF!</definedName>
    <definedName name="_SP13">[2]FES!#REF!</definedName>
    <definedName name="_SP14" localSheetId="5">[2]FES!#REF!</definedName>
    <definedName name="_SP14" localSheetId="4">[2]FES!#REF!</definedName>
    <definedName name="_SP14">[2]FES!#REF!</definedName>
    <definedName name="_SP15" localSheetId="5">[2]FES!#REF!</definedName>
    <definedName name="_SP15" localSheetId="4">[2]FES!#REF!</definedName>
    <definedName name="_SP15">[2]FES!#REF!</definedName>
    <definedName name="_SP16" localSheetId="5">[2]FES!#REF!</definedName>
    <definedName name="_SP16" localSheetId="4">[2]FES!#REF!</definedName>
    <definedName name="_SP16">[2]FES!#REF!</definedName>
    <definedName name="_SP17" localSheetId="5">[2]FES!#REF!</definedName>
    <definedName name="_SP17" localSheetId="4">[2]FES!#REF!</definedName>
    <definedName name="_SP17">[2]FES!#REF!</definedName>
    <definedName name="_SP18" localSheetId="5">[2]FES!#REF!</definedName>
    <definedName name="_SP18" localSheetId="4">[2]FES!#REF!</definedName>
    <definedName name="_SP18">[2]FES!#REF!</definedName>
    <definedName name="_SP19" localSheetId="5">[2]FES!#REF!</definedName>
    <definedName name="_SP19" localSheetId="4">[2]FES!#REF!</definedName>
    <definedName name="_SP19">[2]FES!#REF!</definedName>
    <definedName name="_SP2" localSheetId="5">[2]FES!#REF!</definedName>
    <definedName name="_SP2" localSheetId="4">[2]FES!#REF!</definedName>
    <definedName name="_SP2">[2]FES!#REF!</definedName>
    <definedName name="_SP20" localSheetId="5">[2]FES!#REF!</definedName>
    <definedName name="_SP20" localSheetId="4">[2]FES!#REF!</definedName>
    <definedName name="_SP20">[2]FES!#REF!</definedName>
    <definedName name="_SP3" localSheetId="5">[2]FES!#REF!</definedName>
    <definedName name="_SP3" localSheetId="4">[2]FES!#REF!</definedName>
    <definedName name="_SP3">[2]FES!#REF!</definedName>
    <definedName name="_SP4" localSheetId="5">[2]FES!#REF!</definedName>
    <definedName name="_SP4" localSheetId="4">[2]FES!#REF!</definedName>
    <definedName name="_SP4">[2]FES!#REF!</definedName>
    <definedName name="_SP5" localSheetId="5">[2]FES!#REF!</definedName>
    <definedName name="_SP5" localSheetId="4">[2]FES!#REF!</definedName>
    <definedName name="_SP5">[2]FES!#REF!</definedName>
    <definedName name="_SP7" localSheetId="5">[2]FES!#REF!</definedName>
    <definedName name="_SP7" localSheetId="4">[2]FES!#REF!</definedName>
    <definedName name="_SP7">[2]FES!#REF!</definedName>
    <definedName name="_SP8" localSheetId="5">[2]FES!#REF!</definedName>
    <definedName name="_SP8" localSheetId="4">[2]FES!#REF!</definedName>
    <definedName name="_SP8">[2]FES!#REF!</definedName>
    <definedName name="_SP9" localSheetId="5">[2]FES!#REF!</definedName>
    <definedName name="_SP9" localSheetId="4">[2]FES!#REF!</definedName>
    <definedName name="_SP9">[2]FES!#REF!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ccessDatabase" hidden="1">"C:\Documents and Settings\Stassovsky\My Documents\MF\Current\2001 PROJECT N_1.mdb"</definedName>
    <definedName name="AS2DocOpenMode" hidden="1">"AS2DocumentBrowse"</definedName>
    <definedName name="AS2NamedRange" hidden="1">5</definedName>
    <definedName name="BLPH1" hidden="1">'[3]Share Price 2002'!#REF!</definedName>
    <definedName name="BLPH10" hidden="1">[4]BlooData!$AB$3</definedName>
    <definedName name="BLPH11" hidden="1">[4]BlooData!$AE$3</definedName>
    <definedName name="BLPH12" hidden="1">[4]BlooData!$AH$3</definedName>
    <definedName name="BLPH13" hidden="1">[4]Values!#REF!</definedName>
    <definedName name="BLPH14" hidden="1">[4]Values!#REF!</definedName>
    <definedName name="BLPH15" hidden="1">[4]BlooData!$AK$3</definedName>
    <definedName name="BLPH16" hidden="1">[4]BlooData!$AN$3</definedName>
    <definedName name="BLPH17" hidden="1">[4]BlooData!$AQ$3</definedName>
    <definedName name="BLPH18" hidden="1">[4]BlooData!$AT$3</definedName>
    <definedName name="BLPH19" hidden="1">[4]BlooData!$AW$3</definedName>
    <definedName name="BLPH2" hidden="1">'[3]Share Price 2002'!#REF!</definedName>
    <definedName name="BLPH3" hidden="1">[4]BlooData!$G$3</definedName>
    <definedName name="BLPH4" hidden="1">'[5]EC552378 Corp Cusip8'!$A$3</definedName>
    <definedName name="BLPH5" hidden="1">'[5]TT333718 Govt'!$A$3</definedName>
    <definedName name="BLPH6" hidden="1">[4]BlooData!$P$3</definedName>
    <definedName name="BLPH7" hidden="1">[4]BlooData!$S$3</definedName>
    <definedName name="BLPH8" hidden="1">[4]BlooData!$V$3</definedName>
    <definedName name="BLPH9" hidden="1">[4]BlooData!$Y$3</definedName>
    <definedName name="CompOt" localSheetId="5">'П 2.2'!CompOt</definedName>
    <definedName name="CompOt" localSheetId="3">'П1.30 '!CompOt</definedName>
    <definedName name="CompOt" localSheetId="4">П2.1!CompOt</definedName>
    <definedName name="CompOt">[0]!CompOt</definedName>
    <definedName name="CompRas" localSheetId="5">'П 2.2'!CompRas</definedName>
    <definedName name="CompRas" localSheetId="3">'П1.30 '!CompRas</definedName>
    <definedName name="CompRas" localSheetId="4">П2.1!CompRas</definedName>
    <definedName name="CompRas">[0]!CompRas</definedName>
    <definedName name="ddd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ee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eee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ew" localSheetId="5">'П 2.2'!ew</definedName>
    <definedName name="ew" localSheetId="3">'П1.30 '!ew</definedName>
    <definedName name="ew" localSheetId="4">П2.1!ew</definedName>
    <definedName name="ew">[0]!ew</definedName>
    <definedName name="fg" localSheetId="5">'П 2.2'!fg</definedName>
    <definedName name="fg" localSheetId="3">'П1.30 '!fg</definedName>
    <definedName name="fg" localSheetId="4">П2.1!fg</definedName>
    <definedName name="fg">[0]!fg</definedName>
    <definedName name="hr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HTML_CodePage" hidden="1">1252</definedName>
    <definedName name="HTML_Description" hidden="1">""</definedName>
    <definedName name="HTML_Email" hidden="1">""</definedName>
    <definedName name="HTML_Header" hidden="1">"нлмк"</definedName>
    <definedName name="HTML_LastUpdate" hidden="1">"7/8/03"</definedName>
    <definedName name="HTML_LineAfter" hidden="1">FALSE</definedName>
    <definedName name="HTML_LineBefore" hidden="1">FALSE</definedName>
    <definedName name="HTML_Name" hidden="1">"Alex"</definedName>
    <definedName name="HTML_OBDlg2" hidden="1">TRUE</definedName>
    <definedName name="HTML_OBDlg4" hidden="1">TRUE</definedName>
    <definedName name="HTML_OS" hidden="1">1</definedName>
    <definedName name="HTML_PathFileMac" hidden="1">"MacOS 9.1:Desktop Folder:Окончательные Матрицы:MyHTML.html"</definedName>
    <definedName name="HTML_Title" hidden="1">"ценности"</definedName>
    <definedName name="ii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XCL_SBC" hidden="1">"c3081"</definedName>
    <definedName name="IQ_EBITDA_INT" hidden="1">"c373"</definedName>
    <definedName name="IQ_EBITDA_MARGIN" hidden="1">"c372"</definedName>
    <definedName name="IQ_EBITDA_OVER_TOTAL_IE" hidden="1">"c1371"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NORM" hidden="1">"c1902"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PAYOUT_RATIO" hidden="1">"c3492"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NORMALIZED" hidden="1">"c2207"</definedName>
    <definedName name="IQ_PE_RATIO" hidden="1">"c1610"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EVISION_DATE_" hidden="1">"11/15/2006 11:59:13 AM"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ny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k" localSheetId="5">'П 2.2'!k</definedName>
    <definedName name="k" localSheetId="3">'П1.30 '!k</definedName>
    <definedName name="k" localSheetId="4">П2.1!k</definedName>
    <definedName name="k">[0]!k</definedName>
    <definedName name="naa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oo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'[6]16'!$E$15:$I$16,'[6]16'!$E$18:$I$20,'[6]16'!$E$23:$I$23,'[6]16'!$E$26:$I$26,'[6]16'!$E$29:$I$29,'[6]16'!$E$32:$I$32,'[6]16'!$E$35:$I$35,'[6]16'!$B$34,'[6]16'!$B$37</definedName>
    <definedName name="P1_SCOPE_17_PRT" hidden="1">'[6]17'!$E$13:$H$21,'[6]17'!$J$9:$J$11,'[6]17'!$J$13:$J$21,'[6]17'!$E$24:$H$26,'[6]17'!$E$28:$H$36,'[6]17'!$J$24:$M$26,'[6]17'!$J$28:$M$36,'[6]17'!$E$39:$H$41</definedName>
    <definedName name="P1_SCOPE_4_PRT" hidden="1">'[6]4'!$F$23:$I$23,'[6]4'!$F$25:$I$25,'[6]4'!$F$27:$I$31,'[6]4'!$K$14:$N$20,'[6]4'!$K$23:$N$23,'[6]4'!$K$25:$N$25,'[6]4'!$K$27:$N$31,'[6]4'!$P$14:$S$20,'[6]4'!$P$23:$S$23</definedName>
    <definedName name="P1_SCOPE_5_PRT" hidden="1">'[6]5'!$F$23:$I$23,'[6]5'!$F$25:$I$25,'[6]5'!$F$27:$I$31,'[6]5'!$K$14:$N$21,'[6]5'!$K$23:$N$23,'[6]5'!$K$25:$N$25,'[6]5'!$K$27:$N$31,'[6]5'!$P$14:$S$21,'[6]5'!$P$23:$S$23</definedName>
    <definedName name="P1_SCOPE_F1_PRT" hidden="1">'[6]Ф-1 (для АО-энерго)'!$D$74:$E$84,'[6]Ф-1 (для АО-энерго)'!$D$71:$E$72,'[6]Ф-1 (для АО-энерго)'!$D$66:$E$69,'[6]Ф-1 (для АО-энерго)'!$D$61:$E$64</definedName>
    <definedName name="P1_SCOPE_F2_PRT" hidden="1">'[6]Ф-2 (для АО-энерго)'!$G$56,'[6]Ф-2 (для АО-энерго)'!$E$55:$E$56,'[6]Ф-2 (для АО-энерго)'!$F$55:$G$55,'[6]Ф-2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[6]перекрестка!$H$15:$H$19,[6]перекрестка!$H$21:$H$25,[6]перекрестка!$J$14:$J$25,[6]перекрестка!$K$15:$K$19,[6]перекрестка!$K$21:$K$25</definedName>
    <definedName name="P1_SCOPE_SV_LD" hidden="1">#REF!,#REF!,#REF!,#REF!,#REF!,#REF!,#REF!</definedName>
    <definedName name="P1_SCOPE_SV_LD1" hidden="1">[6]свод!$E$70:$M$79,[6]свод!$E$81:$M$81,[6]свод!$E$83:$M$88,[6]свод!$E$90:$M$90,[6]свод!$E$92:$M$96,[6]свод!$E$98:$M$98,[6]свод!$E$101:$M$102</definedName>
    <definedName name="P1_SCOPE_SV_PRT" hidden="1">[6]свод!$E$18:$I$19,[6]свод!$E$23:$H$26,[6]свод!$E$28:$I$29,[6]свод!$E$32:$I$36,[6]свод!$E$38:$I$40,[6]свод!$E$42:$I$53,[6]свод!$E$55:$I$56</definedName>
    <definedName name="P1_SET_PROT" hidden="1">#REF!,#REF!,#REF!,#REF!,#REF!,#REF!,#REF!</definedName>
    <definedName name="P1_SET_PRT" hidden="1">#REF!,#REF!,#REF!,#REF!,#REF!,#REF!,#REF!</definedName>
    <definedName name="P2_SCOPE_16_PRT" hidden="1">'[6]16'!$E$38:$I$38,'[6]16'!$E$41:$I$41,'[6]16'!$E$45:$I$47,'[6]16'!$E$49:$I$49,'[6]16'!$E$53:$I$54,'[6]16'!$E$56:$I$57,'[6]16'!$E$59:$I$59,'[6]16'!$E$9:$I$13</definedName>
    <definedName name="P2_SCOPE_4_PRT" hidden="1">'[6]4'!$P$25:$S$25,'[6]4'!$P$27:$S$31,'[6]4'!$U$14:$X$20,'[6]4'!$U$23:$X$23,'[6]4'!$U$25:$X$25,'[6]4'!$U$27:$X$31,'[6]4'!$Z$14:$AC$20,'[6]4'!$Z$23:$AC$23,'[6]4'!$Z$25:$AC$25</definedName>
    <definedName name="P2_SCOPE_5_PRT" hidden="1">'[6]5'!$P$25:$S$25,'[6]5'!$P$27:$S$31,'[6]5'!$U$14:$X$21,'[6]5'!$U$23:$X$23,'[6]5'!$U$25:$X$25,'[6]5'!$U$27:$X$31,'[6]5'!$Z$14:$AC$21,'[6]5'!$Z$23:$AC$23,'[6]5'!$Z$25:$AC$25</definedName>
    <definedName name="P2_SCOPE_F1_PRT" hidden="1">'[6]Ф-1 (для АО-энерго)'!$D$56:$E$59,'[6]Ф-1 (для АО-энерго)'!$D$34:$E$50,'[6]Ф-1 (для АО-энерго)'!$D$32:$E$32,'[6]Ф-1 (для АО-энерго)'!$D$23:$E$30</definedName>
    <definedName name="P2_SCOPE_F2_PRT" hidden="1">'[6]Ф-2 (для АО-энерго)'!$D$52:$G$54,'[6]Ф-2 (для АО-энерго)'!$C$21:$E$42,'[6]Ф-2 (для АО-энерго)'!$A$12:$E$12,'[6]Ф-2 (для АО-энерго)'!$C$8:$E$11</definedName>
    <definedName name="P2_SCOPE_PER_PRT" hidden="1">[6]перекрестка!$N$14:$N$25,[6]перекрестка!$N$27:$N$31,[6]перекрестка!$J$27:$K$31,[6]перекрестка!$F$27:$H$31,[6]перекрестка!$F$33:$H$37</definedName>
    <definedName name="P2_SCOPE_SV_PRT" hidden="1">[6]свод!$E$58:$I$63,[6]свод!$E$72:$I$79,[6]свод!$E$81:$I$81,[6]свод!$E$85:$H$88,[6]свод!$E$90:$I$90,[6]свод!$E$107:$I$112,[6]свод!$E$114:$I$117</definedName>
    <definedName name="P3_SCOPE_F1_PRT" hidden="1">'[6]Ф-1 (для АО-энерго)'!$E$16:$E$17,'[6]Ф-1 (для АО-энерго)'!$C$4:$D$4,'[6]Ф-1 (для АО-энерго)'!$C$7:$E$10,'[6]Ф-1 (для АО-энерго)'!$A$11:$E$11</definedName>
    <definedName name="P3_SCOPE_PER_PRT" hidden="1">[6]перекрестка!$J$33:$K$37,[6]перекрестка!$N$33:$N$37,[6]перекрестка!$F$39:$H$43,[6]перекрестка!$J$39:$K$43,[6]перекрестка!$N$39:$N$43</definedName>
    <definedName name="P3_SCOPE_SV_PRT" hidden="1">[6]свод!$E$121:$I$121,[6]свод!$E$124:$H$127,[6]свод!$D$135:$G$135,[6]свод!$I$135:$I$140,[6]свод!$H$137:$H$140,[6]свод!$D$138:$G$140,[6]свод!$E$15:$I$16</definedName>
    <definedName name="P4_SCOPE_F1_PRT" hidden="1">'[6]Ф-1 (для АО-энерго)'!$C$13:$E$13,'[6]Ф-1 (для АО-энерго)'!$A$14:$E$14,'[6]Ф-1 (для АО-энерго)'!$C$23:$C$50,'[6]Ф-1 (для АО-энерго)'!$C$54:$C$95</definedName>
    <definedName name="P4_SCOPE_PER_PRT" hidden="1">[6]перекрестка!$F$45:$H$49,[6]перекрестка!$J$45:$K$49,[6]перекрестка!$N$45:$N$49,[6]перекрестка!$F$53:$G$64,[6]перекрестка!$H$54:$H$58</definedName>
    <definedName name="P5_SCOPE_PER_PRT" hidden="1">[6]перекрестка!$H$60:$H$64,[6]перекрестка!$J$53:$J$64,[6]перекрестка!$K$54:$K$58,[6]перекрестка!$K$60:$K$64,[6]перекрестка!$N$53:$N$64</definedName>
    <definedName name="P6_SCOPE_PER_PRT" hidden="1">[6]перекрестка!$F$66:$H$70,[6]перекрестка!$J$66:$K$70,[6]перекрестка!$N$66:$N$70,[6]перекрестка!$F$72:$H$76,[6]перекрестка!$J$72:$K$76</definedName>
    <definedName name="P7_SCOPE_PER_PRT" hidden="1">[6]перекрестка!$N$72:$N$76,[6]перекрестка!$F$78:$H$82,[6]перекрестка!$J$78:$K$82,[6]перекрестка!$N$78:$N$82,[6]перекрестка!$F$84:$H$88</definedName>
    <definedName name="P8_SCOPE_PER_PRT" localSheetId="5" hidden="1">[6]перекрестка!$J$84:$K$88,[6]перекрестка!$N$84:$N$88,[6]перекрестка!$F$14:$G$25,P1_SCOPE_PER_PRT,P2_SCOPE_PER_PRT,P3_SCOPE_PER_PRT,P4_SCOPE_PER_PRT</definedName>
    <definedName name="P8_SCOPE_PER_PRT" localSheetId="3" hidden="1">[6]перекрестка!$J$84:$K$88,[6]перекрестка!$N$84:$N$88,[6]перекрестка!$F$14:$G$25,P1_SCOPE_PER_PRT,P2_SCOPE_PER_PRT,P3_SCOPE_PER_PRT,P4_SCOPE_PER_PRT</definedName>
    <definedName name="P8_SCOPE_PER_PRT" localSheetId="4" hidden="1">[6]перекрестка!$J$84:$K$88,[6]перекрестка!$N$84:$N$88,[6]перекрестка!$F$14:$G$25,P1_SCOPE_PER_PRT,P2_SCOPE_PER_PRT,P3_SCOPE_PER_PRT,P4_SCOPE_PER_PRT</definedName>
    <definedName name="P8_SCOPE_PER_PRT" hidden="1">[6]перекрестка!$J$84:$K$88,[6]перекрестка!$N$84:$N$88,[6]перекрестка!$F$14:$G$25,P1_SCOPE_PER_PRT,P2_SCOPE_PER_PRT,P3_SCOPE_PER_PRT,P4_SCOPE_PER_PRT</definedName>
    <definedName name="qq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qq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w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region_name">[7]Титульный!$E$6</definedName>
    <definedName name="REGIONS">[6]TEHSHEET!$C$6:$C$93</definedName>
    <definedName name="rr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rrr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S1_" localSheetId="5">#REF!</definedName>
    <definedName name="S1_" localSheetId="4">#REF!</definedName>
    <definedName name="S1_">#REF!</definedName>
    <definedName name="S10_" localSheetId="5">#REF!</definedName>
    <definedName name="S10_" localSheetId="4">#REF!</definedName>
    <definedName name="S10_">#REF!</definedName>
    <definedName name="S11_" localSheetId="5">#REF!</definedName>
    <definedName name="S11_" localSheetId="4">#REF!</definedName>
    <definedName name="S11_">#REF!</definedName>
    <definedName name="S12_" localSheetId="5">#REF!</definedName>
    <definedName name="S12_" localSheetId="4">#REF!</definedName>
    <definedName name="S12_">#REF!</definedName>
    <definedName name="S13_" localSheetId="5">#REF!</definedName>
    <definedName name="S13_" localSheetId="4">#REF!</definedName>
    <definedName name="S13_">#REF!</definedName>
    <definedName name="S14_" localSheetId="5">#REF!</definedName>
    <definedName name="S14_" localSheetId="4">#REF!</definedName>
    <definedName name="S14_">#REF!</definedName>
    <definedName name="S15_" localSheetId="5">#REF!</definedName>
    <definedName name="S15_" localSheetId="4">#REF!</definedName>
    <definedName name="S15_">#REF!</definedName>
    <definedName name="S16_" localSheetId="5">#REF!</definedName>
    <definedName name="S16_" localSheetId="4">#REF!</definedName>
    <definedName name="S16_">#REF!</definedName>
    <definedName name="S17_" localSheetId="5">#REF!</definedName>
    <definedName name="S17_" localSheetId="4">#REF!</definedName>
    <definedName name="S17_">#REF!</definedName>
    <definedName name="S18_" localSheetId="5">#REF!</definedName>
    <definedName name="S18_" localSheetId="4">#REF!</definedName>
    <definedName name="S18_">#REF!</definedName>
    <definedName name="S19_" localSheetId="5">#REF!</definedName>
    <definedName name="S19_" localSheetId="4">#REF!</definedName>
    <definedName name="S19_">#REF!</definedName>
    <definedName name="S2_" localSheetId="5">#REF!</definedName>
    <definedName name="S2_" localSheetId="4">#REF!</definedName>
    <definedName name="S2_">#REF!</definedName>
    <definedName name="S20_" localSheetId="5">#REF!</definedName>
    <definedName name="S20_" localSheetId="4">#REF!</definedName>
    <definedName name="S20_">#REF!</definedName>
    <definedName name="S3_" localSheetId="5">#REF!</definedName>
    <definedName name="S3_" localSheetId="4">#REF!</definedName>
    <definedName name="S3_">#REF!</definedName>
    <definedName name="S4_" localSheetId="5">#REF!</definedName>
    <definedName name="S4_" localSheetId="4">#REF!</definedName>
    <definedName name="S4_">#REF!</definedName>
    <definedName name="S5_" localSheetId="5">#REF!</definedName>
    <definedName name="S5_" localSheetId="4">#REF!</definedName>
    <definedName name="S5_">#REF!</definedName>
    <definedName name="S6_" localSheetId="5">#REF!</definedName>
    <definedName name="S6_" localSheetId="4">#REF!</definedName>
    <definedName name="S6_">#REF!</definedName>
    <definedName name="S7_" localSheetId="5">#REF!</definedName>
    <definedName name="S7_" localSheetId="4">#REF!</definedName>
    <definedName name="S7_">#REF!</definedName>
    <definedName name="S8_" localSheetId="5">#REF!</definedName>
    <definedName name="S8_" localSheetId="4">#REF!</definedName>
    <definedName name="S8_">#REF!</definedName>
    <definedName name="S9_" localSheetId="5">#REF!</definedName>
    <definedName name="S9_" localSheetId="4">#REF!</definedName>
    <definedName name="S9_">#REF!</definedName>
    <definedName name="SAPBEXhrIndnt" hidden="1">3</definedName>
    <definedName name="SAPBEXrevision" hidden="1">1</definedName>
    <definedName name="SAPBEXsysID" hidden="1">"BWP"</definedName>
    <definedName name="SAPBEXwbID" hidden="1">"67TWS3K7TFS2FYADW85707BPT"</definedName>
    <definedName name="SCENARIOS">[6]TEHSHEET!$K$6:$K$7</definedName>
    <definedName name="SCOPE_16_PRT" localSheetId="5">P1_SCOPE_16_PRT,P2_SCOPE_16_PRT</definedName>
    <definedName name="SCOPE_16_PRT" localSheetId="3">P1_SCOPE_16_PRT,P2_SCOPE_16_PRT</definedName>
    <definedName name="SCOPE_16_PRT" localSheetId="4">P1_SCOPE_16_PRT,P2_SCOPE_16_PRT</definedName>
    <definedName name="SCOPE_16_PRT">P1_SCOPE_16_PRT,P2_SCOPE_16_PRT</definedName>
    <definedName name="SCOPE_17.1_PRT">'[6]17.1'!$D$14:$F$17,'[6]17.1'!$D$19:$F$22,'[6]17.1'!$I$9:$I$12,'[6]17.1'!$I$14:$I$17,'[6]17.1'!$I$19:$I$22,'[6]17.1'!$D$9:$F$12</definedName>
    <definedName name="SCOPE_17_PRT" localSheetId="5">'[6]17'!$J$39:$M$41,'[6]17'!$E$43:$H$51,'[6]17'!$J$43:$M$51,'[6]17'!$E$54:$H$56,'[6]17'!$E$58:$H$66,'[6]17'!$E$69:$M$81,'[6]17'!$E$9:$H$11,P1_SCOPE_17_PRT</definedName>
    <definedName name="SCOPE_17_PRT" localSheetId="3">'[6]17'!$J$39:$M$41,'[6]17'!$E$43:$H$51,'[6]17'!$J$43:$M$51,'[6]17'!$E$54:$H$56,'[6]17'!$E$58:$H$66,'[6]17'!$E$69:$M$81,'[6]17'!$E$9:$H$11,P1_SCOPE_17_PRT</definedName>
    <definedName name="SCOPE_17_PRT" localSheetId="4">'[6]17'!$J$39:$M$41,'[6]17'!$E$43:$H$51,'[6]17'!$J$43:$M$51,'[6]17'!$E$54:$H$56,'[6]17'!$E$58:$H$66,'[6]17'!$E$69:$M$81,'[6]17'!$E$9:$H$11,P1_SCOPE_17_PRT</definedName>
    <definedName name="SCOPE_17_PRT">'[6]17'!$J$39:$M$41,'[6]17'!$E$43:$H$51,'[6]17'!$J$43:$M$51,'[6]17'!$E$54:$H$56,'[6]17'!$E$58:$H$66,'[6]17'!$E$69:$M$81,'[6]17'!$E$9:$H$11,P1_SCOPE_17_PRT</definedName>
    <definedName name="SCOPE_24_LD">'[6]24'!$E$8:$J$47,'[6]24'!$E$49:$J$66</definedName>
    <definedName name="SCOPE_24_PRT">'[6]24'!$E$41:$I$41,'[6]24'!$E$34:$I$34,'[6]24'!$E$36:$I$36,'[6]24'!$E$43:$I$43</definedName>
    <definedName name="SCOPE_25_PRT">'[6]25'!$E$20:$I$20,'[6]25'!$E$34:$I$34,'[6]25'!$E$41:$I$41,'[6]25'!$E$8:$I$10</definedName>
    <definedName name="SCOPE_4_PRT" localSheetId="5">'[6]4'!$Z$27:$AC$31,'[6]4'!$F$14:$I$20,P1_SCOPE_4_PRT,P2_SCOPE_4_PRT</definedName>
    <definedName name="SCOPE_4_PRT" localSheetId="3">'[6]4'!$Z$27:$AC$31,'[6]4'!$F$14:$I$20,P1_SCOPE_4_PRT,P2_SCOPE_4_PRT</definedName>
    <definedName name="SCOPE_4_PRT" localSheetId="4">'[6]4'!$Z$27:$AC$31,'[6]4'!$F$14:$I$20,P1_SCOPE_4_PRT,P2_SCOPE_4_PRT</definedName>
    <definedName name="SCOPE_4_PRT">'[6]4'!$Z$27:$AC$31,'[6]4'!$F$14:$I$20,P1_SCOPE_4_PRT,P2_SCOPE_4_PRT</definedName>
    <definedName name="SCOPE_5_PRT" localSheetId="5">'[6]5'!$Z$27:$AC$31,'[6]5'!$F$14:$I$21,P1_SCOPE_5_PRT,P2_SCOPE_5_PRT</definedName>
    <definedName name="SCOPE_5_PRT" localSheetId="3">'[6]5'!$Z$27:$AC$31,'[6]5'!$F$14:$I$21,P1_SCOPE_5_PRT,P2_SCOPE_5_PRT</definedName>
    <definedName name="SCOPE_5_PRT" localSheetId="4">'[6]5'!$Z$27:$AC$31,'[6]5'!$F$14:$I$21,P1_SCOPE_5_PRT,P2_SCOPE_5_PRT</definedName>
    <definedName name="SCOPE_5_PRT">'[6]5'!$Z$27:$AC$31,'[6]5'!$F$14:$I$21,P1_SCOPE_5_PRT,P2_SCOPE_5_PRT</definedName>
    <definedName name="SCOPE_F1_PRT" localSheetId="5">'[6]Ф-1 (для АО-энерго)'!$D$86:$E$95,P1_SCOPE_F1_PRT,P2_SCOPE_F1_PRT,P3_SCOPE_F1_PRT,P4_SCOPE_F1_PRT</definedName>
    <definedName name="SCOPE_F1_PRT" localSheetId="3">'[6]Ф-1 (для АО-энерго)'!$D$86:$E$95,P1_SCOPE_F1_PRT,P2_SCOPE_F1_PRT,P3_SCOPE_F1_PRT,P4_SCOPE_F1_PRT</definedName>
    <definedName name="SCOPE_F1_PRT" localSheetId="4">'[6]Ф-1 (для АО-энерго)'!$D$86:$E$95,P1_SCOPE_F1_PRT,P2_SCOPE_F1_PRT,P3_SCOPE_F1_PRT,P4_SCOPE_F1_PRT</definedName>
    <definedName name="SCOPE_F1_PRT">'[6]Ф-1 (для АО-энерго)'!$D$86:$E$95,P1_SCOPE_F1_PRT,P2_SCOPE_F1_PRT,P3_SCOPE_F1_PRT,P4_SCOPE_F1_PRT</definedName>
    <definedName name="SCOPE_F2_PRT" localSheetId="5">'[6]Ф-2 (для АО-энерго)'!$C$5:$D$5,'[6]Ф-2 (для АО-энерго)'!$C$52:$C$57,'[6]Ф-2 (для АО-энерго)'!$D$57:$G$57,P1_SCOPE_F2_PRT,P2_SCOPE_F2_PRT</definedName>
    <definedName name="SCOPE_F2_PRT" localSheetId="3">'[6]Ф-2 (для АО-энерго)'!$C$5:$D$5,'[6]Ф-2 (для АО-энерго)'!$C$52:$C$57,'[6]Ф-2 (для АО-энерго)'!$D$57:$G$57,P1_SCOPE_F2_PRT,P2_SCOPE_F2_PRT</definedName>
    <definedName name="SCOPE_F2_PRT" localSheetId="4">'[6]Ф-2 (для АО-энерго)'!$C$5:$D$5,'[6]Ф-2 (для АО-энерго)'!$C$52:$C$57,'[6]Ф-2 (для АО-энерго)'!$D$57:$G$57,P1_SCOPE_F2_PRT,P2_SCOPE_F2_PRT</definedName>
    <definedName name="SCOPE_F2_PRT">'[6]Ф-2 (для АО-энерго)'!$C$5:$D$5,'[6]Ф-2 (для АО-энерго)'!$C$52:$C$57,'[6]Ф-2 (для АО-энерго)'!$D$57:$G$57,P1_SCOPE_F2_PRT,P2_SCOPE_F2_PRT</definedName>
    <definedName name="SCOPE_PER_PRT" localSheetId="5">P5_SCOPE_PER_PRT,P6_SCOPE_PER_PRT,P7_SCOPE_PER_PRT,'П 2.2'!P8_SCOPE_PER_PRT</definedName>
    <definedName name="SCOPE_PER_PRT" localSheetId="3">P5_SCOPE_PER_PRT,P6_SCOPE_PER_PRT,P7_SCOPE_PER_PRT,'П1.30 '!P8_SCOPE_PER_PRT</definedName>
    <definedName name="SCOPE_PER_PRT" localSheetId="4">P5_SCOPE_PER_PRT,P6_SCOPE_PER_PRT,P7_SCOPE_PER_PRT,П2.1!P8_SCOPE_PER_PRT</definedName>
    <definedName name="SCOPE_PER_PRT">P5_SCOPE_PER_PRT,P6_SCOPE_PER_PRT,P7_SCOPE_PER_PRT,P8_SCOPE_PER_PRT</definedName>
    <definedName name="SCOPE_SPR_PRT">[6]Справочники!$D$21:$J$22,[6]Справочники!$E$13:$I$14,[6]Справочники!$F$27:$H$28</definedName>
    <definedName name="SCOPE_SV_LD1" localSheetId="5">[6]свод!$E$104:$M$104,[6]свод!$E$106:$M$117,[6]свод!$E$120:$M$121,[6]свод!$E$123:$M$127,[6]свод!$E$10:$M$68,P1_SCOPE_SV_LD1</definedName>
    <definedName name="SCOPE_SV_LD1" localSheetId="3">[6]свод!$E$104:$M$104,[6]свод!$E$106:$M$117,[6]свод!$E$120:$M$121,[6]свод!$E$123:$M$127,[6]свод!$E$10:$M$68,P1_SCOPE_SV_LD1</definedName>
    <definedName name="SCOPE_SV_LD1" localSheetId="4">[6]свод!$E$104:$M$104,[6]свод!$E$106:$M$117,[6]свод!$E$120:$M$121,[6]свод!$E$123:$M$127,[6]свод!$E$10:$M$68,P1_SCOPE_SV_LD1</definedName>
    <definedName name="SCOPE_SV_LD1">[6]свод!$E$104:$M$104,[6]свод!$E$106:$M$117,[6]свод!$E$120:$M$121,[6]свод!$E$123:$M$127,[6]свод!$E$10:$M$68,P1_SCOPE_SV_LD1</definedName>
    <definedName name="SCOPE_SV_PRT" localSheetId="5">P1_SCOPE_SV_PRT,P2_SCOPE_SV_PRT,P3_SCOPE_SV_PRT</definedName>
    <definedName name="SCOPE_SV_PRT" localSheetId="3">P1_SCOPE_SV_PRT,P2_SCOPE_SV_PRT,P3_SCOPE_SV_PRT</definedName>
    <definedName name="SCOPE_SV_PRT" localSheetId="4">P1_SCOPE_SV_PRT,P2_SCOPE_SV_PRT,P3_SCOPE_SV_PRT</definedName>
    <definedName name="SCOPE_SV_PRT">P1_SCOPE_SV_PRT,P2_SCOPE_SV_PRT,P3_SCOPE_SV_PRT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6</definedName>
    <definedName name="solver_nwt" hidden="1">1</definedName>
    <definedName name="solver_pre" hidden="1">0.000001</definedName>
    <definedName name="solver_rel1" hidden="1">2</definedName>
    <definedName name="solver_rel2" hidden="1">3</definedName>
    <definedName name="solver_rel3" hidden="1">3</definedName>
    <definedName name="solver_rel4" hidden="1">3</definedName>
    <definedName name="solver_rel5" hidden="1">3</definedName>
    <definedName name="solver_rel6" hidden="1">3</definedName>
    <definedName name="solver_rhs1" hidden="1">3600</definedName>
    <definedName name="solver_rhs2" hidden="1">9770</definedName>
    <definedName name="solver_rhs3" hidden="1">660</definedName>
    <definedName name="solver_rhs4" hidden="1">5320</definedName>
    <definedName name="solver_rhs5" hidden="1">214</definedName>
    <definedName name="solver_rhs6" hidden="1">350</definedName>
    <definedName name="solver_scl" hidden="1">0</definedName>
    <definedName name="solver_sho" hidden="1">0</definedName>
    <definedName name="solver_tim" hidden="1">200</definedName>
    <definedName name="solver_tmp" hidden="1">350</definedName>
    <definedName name="solver_tol" hidden="1">0.05</definedName>
    <definedName name="solver_typ" hidden="1">3</definedName>
    <definedName name="solver_val" hidden="1">74233</definedName>
    <definedName name="tt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ttt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uu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qrweqr" hidden="1">#REF!</definedName>
    <definedName name="wqw" hidden="1">#REF!</definedName>
    <definedName name="wrn.ALL." hidden="1">{#N/A,#N/A,FALSE,"DCF";#N/A,#N/A,FALSE,"WACC";#N/A,#N/A,FALSE,"Sales_EBIT";#N/A,#N/A,FALSE,"Capex_Depreciation";#N/A,#N/A,FALSE,"WC";#N/A,#N/A,FALSE,"Interest";#N/A,#N/A,FALSE,"Assumptions"}</definedName>
    <definedName name="wrn.DCFEpervier.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test." hidden="1">{"Valuation_Common",#N/A,FALSE,"Valuation"}</definedName>
    <definedName name="wrn.апрель.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ку." hidden="1">{#N/A,#N/A,TRUE,"Лист2"}</definedName>
    <definedName name="wrn.Модель._.Интенсивника." hidden="1">{"Страница 1",#N/A,FALSE,"Модель Интенсивника";"Страница 2",#N/A,FALSE,"Модель Интенсивника";"Страница 3",#N/A,FALSE,"Модель Интенсивника"}</definedName>
    <definedName name="wrn.Модель._.Интенсивника._.стр._.1._.и._.3." hidden="1">{"Страница 1",#N/A,FALSE,"Модель Интенсивника";"Страница 3",#N/A,FALSE,"Модель Интенсивника"}</definedName>
    <definedName name="wrn.Отчет.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справк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ФП_КМК." hidden="1">{#N/A,#N/A,FALSE,"Титул_ОСН";#N/A,#N/A,FALSE,"Итоги";#N/A,#N/A,FALSE,"Источники";#N/A,#N/A,FALSE,"ПрочПродажи";#N/A,#N/A,FALSE,"ЗП";#N/A,#N/A,FALSE,"Налоги";#N/A,#N/A,FALSE,"Энерго";#N/A,#N/A,FALSE,"Сырьё";#N/A,#N/A,FALSE,"Снабжение";#N/A,#N/A,FALSE,"Оборудование";#N/A,#N/A,FALSE,"Транспорт";#N/A,#N/A,FALSE,"Коммерция";#N/A,#N/A,FALSE,"ТЕК_РЕМ";#N/A,#N/A,FALSE,"КАП_РЕМ";#N/A,#N/A,FALSE,"КАП_СТР";#N/A,#N/A,FALSE,"НИОКР";#N/A,#N/A,FALSE,"Кадры";#N/A,#N/A,FALSE,"СОЦ";#N/A,#N/A,FALSE,"НепромПр";#N/A,#N/A,FALSE,"ФИНАНСЫ";#N/A,#N/A,FALSE,"Прочие";#N/A,#N/A,FALSE,"Гаш_кредит";#N/A,#N/A,FALSE,"ФП"}</definedName>
    <definedName name="ww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ww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XLRPARAMS_Currency" hidden="1">'[8]ПРИЛОЖЕНИЕ 2'!$D$6</definedName>
    <definedName name="XLRPARAMS_Name" hidden="1">'[8]ПРИЛОЖЕНИЕ 2'!$B$6</definedName>
    <definedName name="XLRPARAMS_Period" hidden="1">'[8]ПРИЛОЖЕНИЕ 2'!$C$6</definedName>
    <definedName name="yy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yyss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Z_0DD4EB58_0647_11D5_A6F7_00508B654A95_.wvu.Cols" hidden="1">#REF!,#REF!,#REF!,#REF!,#REF!</definedName>
    <definedName name="Z_10435A81_C305_11D5_A6F8_009027BEE0E0_.wvu.Cols" hidden="1">#REF!,#REF!,#REF!</definedName>
    <definedName name="Z_10435A81_C305_11D5_A6F8_009027BEE0E0_.wvu.FilterData" hidden="1">#REF!</definedName>
    <definedName name="Z_10435A81_C305_11D5_A6F8_009027BEE0E0_.wvu.PrintArea" hidden="1">#REF!</definedName>
    <definedName name="Z_10435A81_C305_11D5_A6F8_009027BEE0E0_.wvu.PrintTitles" hidden="1">#REF!</definedName>
    <definedName name="Z_10435A81_C305_11D5_A6F8_009027BEE0E0_.wvu.Rows" hidden="1">#REF!,#REF!</definedName>
    <definedName name="Z_2804E4BB_ED21_11D4_A6F8_00508B654B8B_.wvu.Cols" hidden="1">#REF!,#REF!,#REF!</definedName>
    <definedName name="Z_2804E4BB_ED21_11D4_A6F8_00508B654B8B_.wvu.FilterData" hidden="1">#REF!</definedName>
    <definedName name="Z_2804E4BB_ED21_11D4_A6F8_00508B654B8B_.wvu.PrintArea" hidden="1">#REF!</definedName>
    <definedName name="Z_2804E4BB_ED21_11D4_A6F8_00508B654B8B_.wvu.Rows" hidden="1">#REF!,#REF!</definedName>
    <definedName name="Z_31E4AD08_B536_461B_968A_A35FD04F3581_.wvu.PrintArea" localSheetId="5" hidden="1">'П 2.2'!$C$3:$K$54</definedName>
    <definedName name="Z_31E4AD08_B536_461B_968A_A35FD04F3581_.wvu.PrintArea" localSheetId="4" hidden="1">П2.1!$A$3:$G$57</definedName>
    <definedName name="Z_31E4AD08_B536_461B_968A_A35FD04F3581_.wvu.PrintTitles" localSheetId="5" hidden="1">'П 2.2'!$C:$D</definedName>
    <definedName name="Z_31E4AD08_B536_461B_968A_A35FD04F3581_.wvu.PrintTitles" localSheetId="4" hidden="1">П2.1!$A:$B</definedName>
    <definedName name="Z_31E4AD08_B536_461B_968A_A35FD04F3581_.wvu.Rows" localSheetId="5" hidden="1">'П 2.2'!$21:$21</definedName>
    <definedName name="Z_31E4AD08_B536_461B_968A_A35FD04F3581_.wvu.Rows" localSheetId="4" hidden="1">П2.1!$24:$24</definedName>
    <definedName name="Z_54D2BE98_848D_4F9C_B0F7_738E90419FBF_.wvu.Cols" localSheetId="4" hidden="1">П2.1!$D:$G</definedName>
    <definedName name="Z_54D2BE98_848D_4F9C_B0F7_738E90419FBF_.wvu.PrintArea" localSheetId="5" hidden="1">'П 2.2'!$C$3:$K$54</definedName>
    <definedName name="Z_54D2BE98_848D_4F9C_B0F7_738E90419FBF_.wvu.PrintArea" localSheetId="4" hidden="1">П2.1!$A$3:$G$57</definedName>
    <definedName name="Z_54D2BE98_848D_4F9C_B0F7_738E90419FBF_.wvu.PrintTitles" localSheetId="5" hidden="1">'П 2.2'!$C:$D</definedName>
    <definedName name="Z_54D2BE98_848D_4F9C_B0F7_738E90419FBF_.wvu.PrintTitles" localSheetId="4" hidden="1">П2.1!$A:$B</definedName>
    <definedName name="Z_5A868EA0_ED63_11D4_A6F8_009027BEE0E0_.wvu.Cols" hidden="1">#REF!,#REF!,#REF!</definedName>
    <definedName name="Z_5A868EA0_ED63_11D4_A6F8_009027BEE0E0_.wvu.FilterData" hidden="1">#REF!</definedName>
    <definedName name="Z_5A868EA0_ED63_11D4_A6F8_009027BEE0E0_.wvu.PrintArea" hidden="1">#REF!</definedName>
    <definedName name="Z_5A868EA0_ED63_11D4_A6F8_009027BEE0E0_.wvu.Rows" hidden="1">#REF!,#REF!</definedName>
    <definedName name="Z_6E40955B_C2F5_11D5_A6F7_009027BEE7F1_.wvu.Cols" hidden="1">#REF!,#REF!,#REF!</definedName>
    <definedName name="Z_6E40955B_C2F5_11D5_A6F7_009027BEE7F1_.wvu.FilterData" hidden="1">#REF!</definedName>
    <definedName name="Z_6E40955B_C2F5_11D5_A6F7_009027BEE7F1_.wvu.PrintArea" hidden="1">#REF!</definedName>
    <definedName name="Z_6E40955B_C2F5_11D5_A6F7_009027BEE7F1_.wvu.PrintTitles" hidden="1">#REF!</definedName>
    <definedName name="Z_6E40955B_C2F5_11D5_A6F7_009027BEE7F1_.wvu.Rows" hidden="1">#REF!,#REF!</definedName>
    <definedName name="Z_901DD601_3312_11D5_8F89_00010215A1CA_.wvu.Rows" hidden="1">#REF!,#REF!</definedName>
    <definedName name="Z_A158D6E1_ED44_11D4_A6F7_00508B654028_.wvu.Cols" hidden="1">#REF!,#REF!</definedName>
    <definedName name="Z_A158D6E1_ED44_11D4_A6F7_00508B654028_.wvu.FilterData" hidden="1">#REF!</definedName>
    <definedName name="Z_A158D6E1_ED44_11D4_A6F7_00508B654028_.wvu.PrintArea" hidden="1">#REF!</definedName>
    <definedName name="Z_A158D6E1_ED44_11D4_A6F7_00508B654028_.wvu.Rows" hidden="1">#REF!,#REF!</definedName>
    <definedName name="Z_ADA92181_C3E4_11D5_A6F7_00508B6A7686_.wvu.Cols" hidden="1">#REF!,#REF!,#REF!</definedName>
    <definedName name="Z_ADA92181_C3E4_11D5_A6F7_00508B6A7686_.wvu.FilterData" hidden="1">#REF!</definedName>
    <definedName name="Z_ADA92181_C3E4_11D5_A6F7_00508B6A7686_.wvu.PrintArea" hidden="1">#REF!</definedName>
    <definedName name="Z_ADA92181_C3E4_11D5_A6F7_00508B6A7686_.wvu.PrintTitles" hidden="1">#REF!</definedName>
    <definedName name="Z_ADA92181_C3E4_11D5_A6F7_00508B6A7686_.wvu.Rows" hidden="1">#REF!,#REF!</definedName>
    <definedName name="Z_D4FBBAF2_ED2F_11D4_A6F7_00508B6540C5_.wvu.FilterData" hidden="1">#REF!</definedName>
    <definedName name="Z_D9E68341_C2F0_11D5_A6F7_00508B6540C5_.wvu.Cols" hidden="1">#REF!,#REF!,#REF!</definedName>
    <definedName name="Z_D9E68341_C2F0_11D5_A6F7_00508B6540C5_.wvu.FilterData" hidden="1">#REF!</definedName>
    <definedName name="Z_D9E68341_C2F0_11D5_A6F7_00508B6540C5_.wvu.PrintArea" hidden="1">#REF!</definedName>
    <definedName name="Z_D9E68341_C2F0_11D5_A6F7_00508B6540C5_.wvu.PrintTitles" hidden="1">#REF!</definedName>
    <definedName name="Z_D9E68341_C2F0_11D5_A6F7_00508B6540C5_.wvu.Rows" hidden="1">#REF!</definedName>
    <definedName name="zz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а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выав" hidden="1">{"Страница 1",#N/A,FALSE,"Модель Интенсивника";"Страница 3",#N/A,FALSE,"Модель Интенсивника"}</definedName>
    <definedName name="авып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нализ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прел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прель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пым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А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бб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як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23ё" localSheetId="5">'П 2.2'!в23ё</definedName>
    <definedName name="в23ё" localSheetId="3">'П1.30 '!в23ё</definedName>
    <definedName name="в23ё" localSheetId="4">П2.1!в23ё</definedName>
    <definedName name="в23ё">[0]!в23ё</definedName>
    <definedName name="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пк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" localSheetId="5">'П 2.2'!вв</definedName>
    <definedName name="вв" localSheetId="3">'П1.30 '!вв</definedName>
    <definedName name="вв" localSheetId="4">П2.1!вв</definedName>
    <definedName name="вв">[0]!вв</definedName>
    <definedName name="ввв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вв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вввв" hidden="1">#N/A</definedName>
    <definedName name="второй" localSheetId="5">#REF!</definedName>
    <definedName name="второй" localSheetId="4">#REF!</definedName>
    <definedName name="второй">#REF!</definedName>
    <definedName name="вы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енпла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ольц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р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граф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ач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ддд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де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л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ее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ж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жж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оп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xlnm.Print_Titles" localSheetId="5">'П 2.2'!$C:$D</definedName>
    <definedName name="_xlnm.Print_Titles" localSheetId="3">'П1.30 '!$6:$6</definedName>
    <definedName name="_xlnm.Print_Titles" localSheetId="0">П1.4!$A:$C</definedName>
    <definedName name="_xlnm.Print_Titles" localSheetId="1">П1.5!$A:$C</definedName>
    <definedName name="_xlnm.Print_Titles" localSheetId="2">П1.6!$1:$7</definedName>
    <definedName name="_xlnm.Print_Titles" localSheetId="4">П2.1!$A:$B</definedName>
    <definedName name="запасы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апасы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аче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и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ря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тог3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й" localSheetId="5">'П 2.2'!й</definedName>
    <definedName name="й" localSheetId="3">'П1.30 '!й</definedName>
    <definedName name="й" localSheetId="4">П2.1!й</definedName>
    <definedName name="й">[0]!й</definedName>
    <definedName name="йй" localSheetId="5">'П 2.2'!йй</definedName>
    <definedName name="йй" localSheetId="3">'П1.30 '!йй</definedName>
    <definedName name="йй" localSheetId="4">П2.1!йй</definedName>
    <definedName name="йй">[0]!йй</definedName>
    <definedName name="ййй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йцу" hidden="1">{#N/A,#N/A,TRUE,"Лист2"}</definedName>
    <definedName name="ке" localSheetId="5">'П 2.2'!ке</definedName>
    <definedName name="ке" localSheetId="3">'П1.30 '!ке</definedName>
    <definedName name="ке" localSheetId="4">П2.1!ке</definedName>
    <definedName name="ке">[0]!ке</definedName>
    <definedName name="кк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опия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у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э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д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е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л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ь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ай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ахал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ит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м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м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ым" localSheetId="5">'П 2.2'!мым</definedName>
    <definedName name="мым" localSheetId="3">'П1.30 '!мым</definedName>
    <definedName name="мым" localSheetId="4">П2.1!мым</definedName>
    <definedName name="мым">[0]!мым</definedName>
    <definedName name="Налог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епне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н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_xlnm.Print_Area" localSheetId="5">'П 2.2'!$A$3:$G$54</definedName>
    <definedName name="_xlnm.Print_Area" localSheetId="3">'П1.30 '!$A$1:$N$161</definedName>
    <definedName name="_xlnm.Print_Area" localSheetId="0">П1.4!$A$1:$R$35</definedName>
    <definedName name="_xlnm.Print_Area" localSheetId="4">П2.1!$A$3:$G$50</definedName>
    <definedName name="олрол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пси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ш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е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ет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ёт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апр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ервый" localSheetId="5">#REF!</definedName>
    <definedName name="первый" localSheetId="4">#REF!</definedName>
    <definedName name="первый">#REF!</definedName>
    <definedName name="пимф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л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оп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п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л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р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ыпыппывапа" hidden="1">#REF!,#REF!,#REF!</definedName>
    <definedName name="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а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епи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и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ол" hidden="1">"CPBD6WTRUEFAZMP2FHSLP2KUP"</definedName>
    <definedName name="р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прлпмо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р" hidden="1">{"Страница 1",#N/A,FALSE,"Модель Интенсивника";"Страница 2",#N/A,FALSE,"Модель Интенсивника";"Страница 3",#N/A,FALSE,"Модель Интенсивника"}</definedName>
    <definedName name="р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р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" localSheetId="5">'П 2.2'!с</definedName>
    <definedName name="с" localSheetId="3">'П1.30 '!с</definedName>
    <definedName name="с" localSheetId="4">П2.1!с</definedName>
    <definedName name="с">[0]!с</definedName>
    <definedName name="сред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с" localSheetId="5">'П 2.2'!сс</definedName>
    <definedName name="сс" localSheetId="3">'П1.30 '!сс</definedName>
    <definedName name="сс" localSheetId="4">П2.1!сс</definedName>
    <definedName name="сс">[0]!сс</definedName>
    <definedName name="сссс" localSheetId="5">'П 2.2'!сссс</definedName>
    <definedName name="сссс" localSheetId="3">'П1.30 '!сссс</definedName>
    <definedName name="сссс" localSheetId="4">П2.1!сссс</definedName>
    <definedName name="сссс">[0]!сссс</definedName>
    <definedName name="ссы" localSheetId="5">'П 2.2'!ссы</definedName>
    <definedName name="ссы" localSheetId="3">'П1.30 '!ссы</definedName>
    <definedName name="ссы" localSheetId="4">П2.1!ссы</definedName>
    <definedName name="ссы">[0]!ссы</definedName>
    <definedName name="стр26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тр2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лоыра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и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о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ретий" localSheetId="5">#REF!</definedName>
    <definedName name="третий" localSheetId="4">#REF!</definedName>
    <definedName name="третий">#REF!</definedName>
    <definedName name="т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т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ф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" localSheetId="5">'П 2.2'!у</definedName>
    <definedName name="у" localSheetId="3">'П1.30 '!у</definedName>
    <definedName name="у" localSheetId="4">П2.1!у</definedName>
    <definedName name="у">[0]!у</definedName>
    <definedName name="УГЭ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гэн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уу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а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евраль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федя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фен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нпла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м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фыа" hidden="1">{"Страница 1",#N/A,FALSE,"Модель Интенсивника";"Страница 2",#N/A,FALSE,"Модель Интенсивника";"Страница 3",#N/A,FALSE,"Модель Интенсивника"}</definedName>
    <definedName name="ц" localSheetId="5">'П 2.2'!ц</definedName>
    <definedName name="ц" localSheetId="3">'П1.30 '!ц</definedName>
    <definedName name="ц" localSheetId="4">П2.1!ц</definedName>
    <definedName name="ц">[0]!ц</definedName>
    <definedName name="це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у" localSheetId="5">'П 2.2'!цу</definedName>
    <definedName name="цу" localSheetId="3">'П1.30 '!цу</definedName>
    <definedName name="цу" localSheetId="4">П2.1!цу</definedName>
    <definedName name="цу">[0]!цу</definedName>
    <definedName name="цу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цц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ч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четвертый" localSheetId="5">#REF!</definedName>
    <definedName name="четвертый" localSheetId="4">#REF!</definedName>
    <definedName name="четвертый">#REF!</definedName>
    <definedName name="чч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Шатил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ы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Фин.операции";#N/A,#N/A,TRUE,"Прочие ";#N/A,#N/A,TRUE,"Титул";#N/A,#N/A,TRUE,"Источники 2";#N/A,#N/A,TRUE,"Зарплата начисл "}</definedName>
    <definedName name="ыа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ыв" localSheetId="5">'П 2.2'!ыв</definedName>
    <definedName name="ыв" localSheetId="3">'П1.30 '!ыв</definedName>
    <definedName name="ыв" localSheetId="4">П2.1!ыв</definedName>
    <definedName name="ыв">[0]!ыв</definedName>
    <definedName name="ыы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Фин.операции";#N/A,#N/A,TRUE,"Прочие ";#N/A,#N/A,TRUE,"Титул";#N/A,#N/A,TRUE,"Источники 2";#N/A,#N/A,TRUE,"Зарплата начисл "}</definedName>
    <definedName name="ыыыы" localSheetId="5">'П 2.2'!ыыыы</definedName>
    <definedName name="ыыыы" localSheetId="3">'П1.30 '!ыыыы</definedName>
    <definedName name="ыыыы" localSheetId="4">П2.1!ыыыы</definedName>
    <definedName name="ыыыы">[0]!ыыыы</definedName>
    <definedName name="ь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эээ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юю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ян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январ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яя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2" i="34" l="1"/>
  <c r="L119" i="36"/>
  <c r="J113" i="35" l="1"/>
  <c r="L39" i="36" l="1"/>
  <c r="K39" i="36"/>
  <c r="H39" i="36"/>
  <c r="G39" i="36"/>
  <c r="D39" i="36"/>
  <c r="C39" i="36"/>
  <c r="I105" i="35"/>
  <c r="I116" i="35"/>
  <c r="L37" i="36" l="1"/>
  <c r="L88" i="36" s="1"/>
  <c r="H37" i="36"/>
  <c r="H88" i="36" s="1"/>
  <c r="G37" i="36"/>
  <c r="G88" i="36" s="1"/>
  <c r="D37" i="36"/>
  <c r="D88" i="36" s="1"/>
  <c r="D36" i="36"/>
  <c r="D35" i="36"/>
  <c r="C35" i="36"/>
  <c r="C37" i="36"/>
  <c r="C88" i="36" s="1"/>
  <c r="C36" i="36"/>
  <c r="J115" i="35"/>
  <c r="K115" i="35"/>
  <c r="E119" i="35"/>
  <c r="D116" i="35"/>
  <c r="D120" i="35"/>
  <c r="I120" i="35"/>
  <c r="H120" i="35" s="1"/>
  <c r="D114" i="35"/>
  <c r="C114" i="35"/>
  <c r="H114" i="35"/>
  <c r="C73" i="35"/>
  <c r="M73" i="35" s="1"/>
  <c r="H73" i="35"/>
  <c r="C79" i="35"/>
  <c r="M79" i="35" s="1"/>
  <c r="H79" i="35"/>
  <c r="H37" i="35"/>
  <c r="C37" i="35"/>
  <c r="M37" i="35" s="1"/>
  <c r="C32" i="35"/>
  <c r="H32" i="35"/>
  <c r="C120" i="35" l="1"/>
  <c r="M120" i="35" s="1"/>
  <c r="M114" i="35"/>
  <c r="M32" i="35"/>
  <c r="B66" i="35"/>
  <c r="B107" i="35" s="1"/>
  <c r="J7" i="36" l="1"/>
  <c r="F53" i="40"/>
  <c r="F52" i="40"/>
  <c r="F51" i="40"/>
  <c r="G49" i="40"/>
  <c r="G48" i="40"/>
  <c r="G47" i="40"/>
  <c r="G46" i="40"/>
  <c r="G45" i="40"/>
  <c r="G44" i="40"/>
  <c r="G43" i="40"/>
  <c r="G42" i="40"/>
  <c r="G41" i="40"/>
  <c r="G40" i="40"/>
  <c r="G39" i="40"/>
  <c r="G38" i="40"/>
  <c r="G37" i="40"/>
  <c r="G36" i="40"/>
  <c r="G35" i="40"/>
  <c r="G34" i="40"/>
  <c r="G33" i="40"/>
  <c r="G32" i="40"/>
  <c r="G31" i="40"/>
  <c r="G30" i="40"/>
  <c r="G29" i="40"/>
  <c r="G28" i="40"/>
  <c r="G27" i="40"/>
  <c r="G26" i="40"/>
  <c r="G25" i="40"/>
  <c r="G24" i="40"/>
  <c r="G23" i="40"/>
  <c r="G22" i="40"/>
  <c r="G21" i="40"/>
  <c r="G20" i="40"/>
  <c r="G19" i="40"/>
  <c r="G18" i="40"/>
  <c r="G17" i="40"/>
  <c r="G16" i="40"/>
  <c r="G15" i="40"/>
  <c r="G14" i="40"/>
  <c r="G13" i="40"/>
  <c r="G12" i="40"/>
  <c r="G11" i="40"/>
  <c r="G10" i="40"/>
  <c r="E8" i="40"/>
  <c r="C5" i="40"/>
  <c r="F45" i="39"/>
  <c r="F50" i="39" s="1"/>
  <c r="E45" i="39"/>
  <c r="G44" i="39"/>
  <c r="G43" i="39"/>
  <c r="G42" i="39"/>
  <c r="G41" i="39"/>
  <c r="G45" i="39" s="1"/>
  <c r="G50" i="39" s="1"/>
  <c r="F40" i="39"/>
  <c r="F49" i="39" s="1"/>
  <c r="E40" i="39"/>
  <c r="F39" i="39"/>
  <c r="F48" i="39" s="1"/>
  <c r="E39" i="39"/>
  <c r="G38" i="39"/>
  <c r="G37" i="39"/>
  <c r="G36" i="39"/>
  <c r="G35" i="39"/>
  <c r="G34" i="39"/>
  <c r="G33" i="39"/>
  <c r="G32" i="39"/>
  <c r="G31" i="39"/>
  <c r="G30" i="39"/>
  <c r="G29" i="39"/>
  <c r="F28" i="39"/>
  <c r="F47" i="39" s="1"/>
  <c r="F46" i="39" s="1"/>
  <c r="E28" i="39"/>
  <c r="G27" i="39"/>
  <c r="G26" i="39"/>
  <c r="G25" i="39"/>
  <c r="G24" i="39"/>
  <c r="G23" i="39"/>
  <c r="G22" i="39"/>
  <c r="G21" i="39"/>
  <c r="G20" i="39"/>
  <c r="G19" i="39"/>
  <c r="G18" i="39"/>
  <c r="G17" i="39"/>
  <c r="G16" i="39"/>
  <c r="G28" i="39" s="1"/>
  <c r="G47" i="39" s="1"/>
  <c r="G15" i="39"/>
  <c r="G14" i="39"/>
  <c r="G13" i="39"/>
  <c r="G12" i="39"/>
  <c r="G11" i="39"/>
  <c r="G10" i="39"/>
  <c r="A5" i="39"/>
  <c r="Q16" i="34"/>
  <c r="P16" i="34"/>
  <c r="Q18" i="34"/>
  <c r="P18" i="34"/>
  <c r="O17" i="34"/>
  <c r="N17" i="34" s="1"/>
  <c r="O18" i="34"/>
  <c r="N19" i="34"/>
  <c r="P20" i="34"/>
  <c r="N21" i="34"/>
  <c r="Q21" i="34"/>
  <c r="N20" i="34"/>
  <c r="I17" i="34"/>
  <c r="I18" i="34"/>
  <c r="I19" i="34"/>
  <c r="I20" i="34"/>
  <c r="I21" i="34"/>
  <c r="D17" i="34"/>
  <c r="D18" i="34"/>
  <c r="D19" i="34"/>
  <c r="D20" i="34"/>
  <c r="D21" i="34"/>
  <c r="Q21" i="33"/>
  <c r="N21" i="33" s="1"/>
  <c r="P20" i="33"/>
  <c r="N20" i="33" s="1"/>
  <c r="O19" i="33"/>
  <c r="N19" i="33" s="1"/>
  <c r="P18" i="33"/>
  <c r="N18" i="33" s="1"/>
  <c r="Q18" i="33"/>
  <c r="O18" i="33"/>
  <c r="O17" i="33"/>
  <c r="N17" i="33" s="1"/>
  <c r="I17" i="33"/>
  <c r="I18" i="33"/>
  <c r="I19" i="33"/>
  <c r="I20" i="33"/>
  <c r="I21" i="33"/>
  <c r="D17" i="33"/>
  <c r="D18" i="33"/>
  <c r="D19" i="33"/>
  <c r="D20" i="33"/>
  <c r="D21" i="33"/>
  <c r="G53" i="40" l="1"/>
  <c r="G51" i="40"/>
  <c r="G52" i="40"/>
  <c r="F54" i="40"/>
  <c r="F50" i="40" s="1"/>
  <c r="G40" i="39"/>
  <c r="G49" i="39" s="1"/>
  <c r="G39" i="39"/>
  <c r="G48" i="39" s="1"/>
  <c r="G46" i="39" s="1"/>
  <c r="G54" i="40"/>
  <c r="G50" i="40" s="1"/>
  <c r="N18" i="34"/>
  <c r="L75" i="36"/>
  <c r="H23" i="35"/>
  <c r="K113" i="35"/>
  <c r="I113" i="35"/>
  <c r="H113" i="35" s="1"/>
  <c r="K109" i="35"/>
  <c r="I109" i="35"/>
  <c r="H27" i="35"/>
  <c r="Q35" i="34"/>
  <c r="O35" i="34"/>
  <c r="N35" i="34" s="1"/>
  <c r="O32" i="34"/>
  <c r="Q28" i="34"/>
  <c r="O16" i="34"/>
  <c r="P22" i="34"/>
  <c r="Q22" i="34"/>
  <c r="Q29" i="34" l="1"/>
  <c r="N7" i="36"/>
  <c r="J105" i="35" l="1"/>
  <c r="K104" i="35" l="1"/>
  <c r="J107" i="35"/>
  <c r="J104" i="35" s="1"/>
  <c r="I106" i="35"/>
  <c r="J26" i="35"/>
  <c r="K26" i="35"/>
  <c r="I26" i="35"/>
  <c r="I112" i="35"/>
  <c r="I104" i="35" l="1"/>
  <c r="T8" i="34"/>
  <c r="T9" i="34"/>
  <c r="U9" i="34"/>
  <c r="V9" i="34"/>
  <c r="T10" i="34"/>
  <c r="U10" i="34"/>
  <c r="V10" i="34"/>
  <c r="T11" i="34"/>
  <c r="V11" i="34"/>
  <c r="T12" i="34"/>
  <c r="U12" i="34"/>
  <c r="T13" i="34"/>
  <c r="U13" i="34"/>
  <c r="V13" i="34"/>
  <c r="T14" i="34"/>
  <c r="U14" i="34"/>
  <c r="V14" i="34"/>
  <c r="T15" i="34"/>
  <c r="U15" i="34"/>
  <c r="V15" i="34"/>
  <c r="T16" i="34"/>
  <c r="U16" i="34"/>
  <c r="V16" i="34"/>
  <c r="T22" i="34"/>
  <c r="U22" i="34"/>
  <c r="V22" i="34"/>
  <c r="T24" i="34"/>
  <c r="U24" i="34"/>
  <c r="V24" i="34"/>
  <c r="T25" i="34"/>
  <c r="U25" i="34"/>
  <c r="V25" i="34"/>
  <c r="T28" i="34"/>
  <c r="U28" i="34"/>
  <c r="V28" i="34"/>
  <c r="T31" i="34"/>
  <c r="U31" i="34"/>
  <c r="V31" i="34"/>
  <c r="T32" i="34"/>
  <c r="U32" i="34"/>
  <c r="V32" i="34"/>
  <c r="T33" i="34"/>
  <c r="U33" i="34"/>
  <c r="V33" i="34"/>
  <c r="T34" i="34"/>
  <c r="U34" i="34"/>
  <c r="V34" i="34"/>
  <c r="T35" i="34"/>
  <c r="U35" i="34"/>
  <c r="V35" i="34"/>
  <c r="S8" i="34"/>
  <c r="S9" i="34"/>
  <c r="S10" i="34"/>
  <c r="S11" i="34"/>
  <c r="S12" i="34"/>
  <c r="S13" i="34"/>
  <c r="S14" i="34"/>
  <c r="S15" i="34"/>
  <c r="S24" i="34"/>
  <c r="S25" i="34"/>
  <c r="S31" i="34"/>
  <c r="S33" i="34"/>
  <c r="S34" i="34"/>
  <c r="P35" i="34"/>
  <c r="D32" i="34"/>
  <c r="F29" i="34"/>
  <c r="E29" i="34"/>
  <c r="D111" i="35" l="1"/>
  <c r="D112" i="35"/>
  <c r="C112" i="35" s="1"/>
  <c r="D113" i="35"/>
  <c r="E113" i="35"/>
  <c r="F113" i="35"/>
  <c r="D115" i="35"/>
  <c r="E115" i="35"/>
  <c r="E108" i="35" s="1"/>
  <c r="F115" i="35"/>
  <c r="F109" i="35"/>
  <c r="E107" i="35"/>
  <c r="D106" i="35"/>
  <c r="E105" i="35"/>
  <c r="E104" i="35" s="1"/>
  <c r="F105" i="35"/>
  <c r="F104" i="35" s="1"/>
  <c r="H115" i="35"/>
  <c r="H112" i="35"/>
  <c r="H111" i="35"/>
  <c r="C111" i="35"/>
  <c r="H110" i="35"/>
  <c r="C110" i="35"/>
  <c r="H74" i="35"/>
  <c r="C74" i="35"/>
  <c r="H72" i="35"/>
  <c r="C72" i="35"/>
  <c r="H71" i="35"/>
  <c r="C71" i="35"/>
  <c r="H70" i="35"/>
  <c r="C70" i="35"/>
  <c r="H69" i="35"/>
  <c r="C69" i="35"/>
  <c r="H28" i="35"/>
  <c r="C28" i="35"/>
  <c r="C113" i="35" l="1"/>
  <c r="M113" i="35" s="1"/>
  <c r="C115" i="35"/>
  <c r="M115" i="35" s="1"/>
  <c r="F108" i="35"/>
  <c r="M74" i="35"/>
  <c r="M72" i="35"/>
  <c r="M112" i="35"/>
  <c r="M71" i="35"/>
  <c r="M111" i="35"/>
  <c r="M70" i="35"/>
  <c r="M110" i="35"/>
  <c r="M69" i="35"/>
  <c r="M28" i="35"/>
  <c r="H107" i="35"/>
  <c r="C31" i="35" l="1"/>
  <c r="H31" i="35"/>
  <c r="M31" i="35" l="1"/>
  <c r="I67" i="35"/>
  <c r="I108" i="35"/>
  <c r="J108" i="35"/>
  <c r="J99" i="35" s="1"/>
  <c r="K108" i="35"/>
  <c r="K99" i="35" s="1"/>
  <c r="J67" i="35"/>
  <c r="K67" i="35"/>
  <c r="K91" i="35"/>
  <c r="K50" i="35"/>
  <c r="K9" i="35"/>
  <c r="H12" i="35"/>
  <c r="H53" i="35"/>
  <c r="H94" i="35"/>
  <c r="E26" i="35"/>
  <c r="E67" i="35"/>
  <c r="F26" i="35"/>
  <c r="D26" i="35"/>
  <c r="F67" i="35"/>
  <c r="D67" i="35"/>
  <c r="F50" i="35"/>
  <c r="F9" i="35"/>
  <c r="E94" i="35"/>
  <c r="C53" i="35"/>
  <c r="C12" i="35"/>
  <c r="F93" i="35"/>
  <c r="B121" i="35" l="1"/>
  <c r="P32" i="34" l="1"/>
  <c r="O28" i="34"/>
  <c r="P11" i="34" s="1"/>
  <c r="O22" i="34"/>
  <c r="N22" i="34" s="1"/>
  <c r="P7" i="34" l="1"/>
  <c r="P29" i="34"/>
  <c r="N32" i="34"/>
  <c r="N16" i="34"/>
  <c r="J91" i="35"/>
  <c r="H54" i="35"/>
  <c r="H13" i="35"/>
  <c r="C13" i="35"/>
  <c r="C54" i="35"/>
  <c r="J50" i="35"/>
  <c r="E50" i="35"/>
  <c r="J9" i="35"/>
  <c r="E9" i="35"/>
  <c r="L135" i="36" l="1"/>
  <c r="L82" i="36"/>
  <c r="L90" i="36" l="1"/>
  <c r="H90" i="36"/>
  <c r="D90" i="36"/>
  <c r="L109" i="36"/>
  <c r="H109" i="36"/>
  <c r="D109" i="36"/>
  <c r="L86" i="36"/>
  <c r="H86" i="36"/>
  <c r="D86" i="36"/>
  <c r="H82" i="36"/>
  <c r="D82" i="36"/>
  <c r="D135" i="36"/>
  <c r="L38" i="36"/>
  <c r="K75" i="35" l="1"/>
  <c r="J75" i="35"/>
  <c r="I75" i="35"/>
  <c r="E75" i="35"/>
  <c r="F75" i="35"/>
  <c r="D75" i="35"/>
  <c r="K63" i="35"/>
  <c r="J63" i="35"/>
  <c r="I63" i="35"/>
  <c r="F63" i="35"/>
  <c r="E63" i="35"/>
  <c r="D63" i="35"/>
  <c r="K22" i="35"/>
  <c r="K17" i="35" s="1"/>
  <c r="J22" i="35"/>
  <c r="I22" i="35"/>
  <c r="K34" i="35"/>
  <c r="J34" i="35"/>
  <c r="I34" i="35"/>
  <c r="E22" i="35"/>
  <c r="F22" i="35"/>
  <c r="D22" i="35"/>
  <c r="E34" i="35"/>
  <c r="F34" i="35"/>
  <c r="D34" i="35"/>
  <c r="K116" i="35"/>
  <c r="H81" i="35"/>
  <c r="D17" i="35" l="1"/>
  <c r="D41" i="35" s="1"/>
  <c r="H63" i="35"/>
  <c r="H67" i="35"/>
  <c r="K11" i="34"/>
  <c r="F11" i="34"/>
  <c r="U11" i="34" l="1"/>
  <c r="D28" i="33"/>
  <c r="G90" i="36"/>
  <c r="G86" i="36"/>
  <c r="D140" i="36"/>
  <c r="C140" i="36"/>
  <c r="C90" i="36"/>
  <c r="G109" i="36"/>
  <c r="C109" i="36"/>
  <c r="G82" i="36"/>
  <c r="C82" i="36"/>
  <c r="C86" i="36"/>
  <c r="H38" i="36"/>
  <c r="C81" i="35" l="1"/>
  <c r="E95" i="35"/>
  <c r="K11" i="33"/>
  <c r="F11" i="33"/>
  <c r="G38" i="36" l="1"/>
  <c r="K38" i="36" s="1"/>
  <c r="E91" i="35"/>
  <c r="O23" i="34"/>
  <c r="J23" i="34"/>
  <c r="E23" i="34"/>
  <c r="T23" i="34" s="1"/>
  <c r="J124" i="35" l="1"/>
  <c r="J83" i="35"/>
  <c r="J42" i="35"/>
  <c r="P26" i="34" l="1"/>
  <c r="P27" i="34" s="1"/>
  <c r="Q26" i="34"/>
  <c r="Q27" i="34" s="1"/>
  <c r="O26" i="34"/>
  <c r="O27" i="34" s="1"/>
  <c r="K26" i="34"/>
  <c r="K27" i="34" s="1"/>
  <c r="L26" i="34"/>
  <c r="L27" i="34" s="1"/>
  <c r="J26" i="34"/>
  <c r="J27" i="34" s="1"/>
  <c r="F26" i="34"/>
  <c r="G26" i="34"/>
  <c r="E26" i="34"/>
  <c r="E27" i="34" l="1"/>
  <c r="T27" i="34" s="1"/>
  <c r="T26" i="34"/>
  <c r="G27" i="34"/>
  <c r="V27" i="34" s="1"/>
  <c r="V26" i="34"/>
  <c r="F27" i="34"/>
  <c r="U27" i="34" s="1"/>
  <c r="U26" i="34"/>
  <c r="I16" i="33"/>
  <c r="D16" i="33"/>
  <c r="D7" i="33" s="1"/>
  <c r="C10" i="36" s="1"/>
  <c r="L26" i="33"/>
  <c r="L27" i="33" s="1"/>
  <c r="K26" i="33"/>
  <c r="K27" i="33" s="1"/>
  <c r="J26" i="33"/>
  <c r="F26" i="33"/>
  <c r="G26" i="33"/>
  <c r="E26" i="33"/>
  <c r="I26" i="33" l="1"/>
  <c r="J27" i="33"/>
  <c r="I27" i="33" s="1"/>
  <c r="I7" i="33"/>
  <c r="G10" i="36" s="1"/>
  <c r="K8" i="33"/>
  <c r="K7" i="33"/>
  <c r="J7" i="33"/>
  <c r="J23" i="33" s="1"/>
  <c r="F7" i="33"/>
  <c r="F8" i="33"/>
  <c r="E7" i="33"/>
  <c r="E23" i="33" s="1"/>
  <c r="I34" i="33"/>
  <c r="I32" i="33"/>
  <c r="D34" i="33"/>
  <c r="D32" i="33"/>
  <c r="I22" i="33"/>
  <c r="I23" i="33" s="1"/>
  <c r="D22" i="33"/>
  <c r="D23" i="33" s="1"/>
  <c r="K29" i="33"/>
  <c r="L29" i="33"/>
  <c r="J29" i="33"/>
  <c r="G79" i="36" s="1"/>
  <c r="F29" i="33"/>
  <c r="G29" i="33"/>
  <c r="E29" i="33"/>
  <c r="F27" i="33"/>
  <c r="G27" i="33"/>
  <c r="E27" i="33"/>
  <c r="D29" i="33" l="1"/>
  <c r="O29" i="33"/>
  <c r="F23" i="33"/>
  <c r="G12" i="33"/>
  <c r="I29" i="33"/>
  <c r="L12" i="33"/>
  <c r="K23" i="33"/>
  <c r="N29" i="33" l="1"/>
  <c r="G7" i="33"/>
  <c r="G23" i="33" s="1"/>
  <c r="G8" i="33"/>
  <c r="L8" i="33"/>
  <c r="L7" i="33"/>
  <c r="L23" i="33" s="1"/>
  <c r="B1" i="34"/>
  <c r="I3" i="35" l="1"/>
  <c r="L132" i="36"/>
  <c r="L129" i="36"/>
  <c r="L107" i="36"/>
  <c r="L106" i="36"/>
  <c r="L103" i="36"/>
  <c r="L81" i="36"/>
  <c r="L92" i="36" s="1"/>
  <c r="L78" i="36"/>
  <c r="K137" i="36"/>
  <c r="K123" i="36"/>
  <c r="K111" i="36"/>
  <c r="K109" i="36"/>
  <c r="K97" i="36"/>
  <c r="K86" i="36"/>
  <c r="K84" i="36"/>
  <c r="K72" i="36"/>
  <c r="K32" i="36"/>
  <c r="K30" i="36"/>
  <c r="K28" i="36"/>
  <c r="K24" i="36"/>
  <c r="K13" i="36"/>
  <c r="K14" i="36"/>
  <c r="K15" i="36"/>
  <c r="K16" i="36"/>
  <c r="K12" i="36"/>
  <c r="L127" i="36"/>
  <c r="L138" i="36" s="1"/>
  <c r="L101" i="36"/>
  <c r="L112" i="36" s="1"/>
  <c r="L77" i="36"/>
  <c r="L89" i="36" s="1"/>
  <c r="L33" i="36"/>
  <c r="L31" i="36"/>
  <c r="L29" i="36"/>
  <c r="G135" i="36"/>
  <c r="H135" i="36"/>
  <c r="H132" i="36"/>
  <c r="H129" i="36"/>
  <c r="H107" i="36"/>
  <c r="H106" i="36"/>
  <c r="H103" i="36"/>
  <c r="H81" i="36"/>
  <c r="H78" i="36"/>
  <c r="G140" i="36"/>
  <c r="G132" i="36"/>
  <c r="G129" i="36"/>
  <c r="G121" i="36"/>
  <c r="G124" i="36" s="1"/>
  <c r="G107" i="36"/>
  <c r="G106" i="36"/>
  <c r="G104" i="36"/>
  <c r="G103" i="36"/>
  <c r="G95" i="36"/>
  <c r="G81" i="36"/>
  <c r="G78" i="36"/>
  <c r="G70" i="36"/>
  <c r="I28" i="33"/>
  <c r="G40" i="36" s="1"/>
  <c r="G21" i="36"/>
  <c r="G18" i="36"/>
  <c r="H127" i="36"/>
  <c r="H138" i="36" s="1"/>
  <c r="G127" i="36"/>
  <c r="G138" i="36" s="1"/>
  <c r="H101" i="36"/>
  <c r="H112" i="36" s="1"/>
  <c r="G101" i="36"/>
  <c r="G112" i="36" s="1"/>
  <c r="H77" i="36"/>
  <c r="H89" i="36" s="1"/>
  <c r="G77" i="36"/>
  <c r="G89" i="36" s="1"/>
  <c r="G75" i="36"/>
  <c r="G85" i="36" s="1"/>
  <c r="H33" i="36"/>
  <c r="G33" i="36"/>
  <c r="H31" i="36"/>
  <c r="G31" i="36"/>
  <c r="H29" i="36"/>
  <c r="G29" i="36"/>
  <c r="G25" i="36"/>
  <c r="G7" i="36"/>
  <c r="D132" i="36"/>
  <c r="D129" i="36"/>
  <c r="D107" i="36"/>
  <c r="D106" i="36"/>
  <c r="D103" i="36"/>
  <c r="D78" i="36"/>
  <c r="D81" i="36"/>
  <c r="D127" i="36"/>
  <c r="D138" i="36" s="1"/>
  <c r="D101" i="36"/>
  <c r="D112" i="36" s="1"/>
  <c r="D77" i="36"/>
  <c r="D89" i="36" s="1"/>
  <c r="D33" i="36"/>
  <c r="D31" i="36"/>
  <c r="D29" i="36"/>
  <c r="C135" i="36"/>
  <c r="C132" i="36"/>
  <c r="C129" i="36"/>
  <c r="C127" i="36"/>
  <c r="C121" i="36"/>
  <c r="C107" i="36"/>
  <c r="C106" i="36"/>
  <c r="K106" i="36" s="1"/>
  <c r="C104" i="36"/>
  <c r="C103" i="36"/>
  <c r="K103" i="36" s="1"/>
  <c r="C101" i="36"/>
  <c r="B102" i="36"/>
  <c r="C95" i="36"/>
  <c r="C98" i="36" s="1"/>
  <c r="C81" i="36"/>
  <c r="C79" i="36"/>
  <c r="C78" i="36"/>
  <c r="C77" i="36"/>
  <c r="C89" i="36" s="1"/>
  <c r="K89" i="36" s="1"/>
  <c r="C75" i="36"/>
  <c r="K75" i="36" s="1"/>
  <c r="B76" i="36"/>
  <c r="B86" i="36" s="1"/>
  <c r="B100" i="36" s="1"/>
  <c r="B109" i="36" s="1"/>
  <c r="B126" i="36" s="1"/>
  <c r="B135" i="36" s="1"/>
  <c r="B77" i="36"/>
  <c r="B75" i="36"/>
  <c r="B84" i="36" s="1"/>
  <c r="C70" i="36"/>
  <c r="C40" i="36"/>
  <c r="B35" i="36"/>
  <c r="B114" i="36" s="1"/>
  <c r="B36" i="36"/>
  <c r="B115" i="36" s="1"/>
  <c r="B34" i="36"/>
  <c r="B113" i="36" s="1"/>
  <c r="C33" i="36"/>
  <c r="B32" i="36"/>
  <c r="B101" i="36" s="1"/>
  <c r="B111" i="36" s="1"/>
  <c r="C31" i="36"/>
  <c r="K31" i="36" s="1"/>
  <c r="B30" i="36"/>
  <c r="B127" i="36" s="1"/>
  <c r="B137" i="36" s="1"/>
  <c r="C29" i="36"/>
  <c r="K29" i="36" s="1"/>
  <c r="B28" i="36"/>
  <c r="B26" i="36"/>
  <c r="C25" i="36"/>
  <c r="B24" i="36"/>
  <c r="C22" i="36"/>
  <c r="C21" i="36"/>
  <c r="C18" i="36"/>
  <c r="C7" i="36"/>
  <c r="F98" i="35"/>
  <c r="C98" i="35" s="1"/>
  <c r="F95" i="35"/>
  <c r="C95" i="35" s="1"/>
  <c r="E118" i="35"/>
  <c r="F117" i="35"/>
  <c r="C117" i="35" s="1"/>
  <c r="C121" i="35"/>
  <c r="C119" i="35"/>
  <c r="G123" i="35"/>
  <c r="G82" i="35"/>
  <c r="D109" i="35"/>
  <c r="D108" i="35" s="1"/>
  <c r="M107" i="35"/>
  <c r="C106" i="35"/>
  <c r="D105" i="35"/>
  <c r="D104" i="35" s="1"/>
  <c r="F94" i="35"/>
  <c r="D94" i="35"/>
  <c r="C93" i="35"/>
  <c r="H121" i="35"/>
  <c r="L36" i="36"/>
  <c r="L115" i="36" s="1"/>
  <c r="H119" i="35"/>
  <c r="L35" i="36" s="1"/>
  <c r="L114" i="36" s="1"/>
  <c r="H118" i="35"/>
  <c r="L34" i="36" s="1"/>
  <c r="L113" i="36" s="1"/>
  <c r="H117" i="35"/>
  <c r="L26" i="36" s="1"/>
  <c r="J116" i="35"/>
  <c r="J123" i="35" s="1"/>
  <c r="H36" i="36"/>
  <c r="H115" i="36" s="1"/>
  <c r="G115" i="36"/>
  <c r="H78" i="35"/>
  <c r="H35" i="36" s="1"/>
  <c r="H114" i="36" s="1"/>
  <c r="C78" i="35"/>
  <c r="H77" i="35"/>
  <c r="H34" i="36" s="1"/>
  <c r="H113" i="36" s="1"/>
  <c r="C77" i="35"/>
  <c r="H76" i="35"/>
  <c r="H26" i="36" s="1"/>
  <c r="H27" i="36" s="1"/>
  <c r="C76" i="35"/>
  <c r="G26" i="36" s="1"/>
  <c r="I99" i="35"/>
  <c r="H98" i="35"/>
  <c r="H95" i="35"/>
  <c r="H93" i="35"/>
  <c r="K124" i="35"/>
  <c r="I91" i="35"/>
  <c r="H91" i="35" s="1"/>
  <c r="H57" i="35"/>
  <c r="C57" i="35"/>
  <c r="H52" i="35"/>
  <c r="C52" i="35"/>
  <c r="K83" i="35"/>
  <c r="I50" i="35"/>
  <c r="D50" i="35"/>
  <c r="H109" i="35"/>
  <c r="H68" i="35"/>
  <c r="C68" i="35"/>
  <c r="K58" i="35"/>
  <c r="H106" i="35"/>
  <c r="H105" i="35"/>
  <c r="H66" i="35"/>
  <c r="C66" i="35"/>
  <c r="H65" i="35"/>
  <c r="C65" i="35"/>
  <c r="H64" i="35"/>
  <c r="C64" i="35"/>
  <c r="H24" i="35"/>
  <c r="H25" i="35"/>
  <c r="H29" i="35"/>
  <c r="H30" i="35"/>
  <c r="H33" i="35"/>
  <c r="H35" i="35"/>
  <c r="H36" i="35"/>
  <c r="D34" i="36" s="1"/>
  <c r="D113" i="36" s="1"/>
  <c r="H38" i="35"/>
  <c r="D114" i="36" s="1"/>
  <c r="D115" i="36"/>
  <c r="H40" i="35"/>
  <c r="C40" i="35"/>
  <c r="C36" i="35"/>
  <c r="C34" i="36" s="1"/>
  <c r="C38" i="35"/>
  <c r="C114" i="36" s="1"/>
  <c r="C35" i="35"/>
  <c r="C26" i="36" s="1"/>
  <c r="C27" i="36" s="1"/>
  <c r="C25" i="35"/>
  <c r="M25" i="35" s="1"/>
  <c r="C24" i="35"/>
  <c r="C23" i="35"/>
  <c r="C27" i="35"/>
  <c r="C29" i="35"/>
  <c r="C30" i="35"/>
  <c r="C33" i="35"/>
  <c r="H16" i="35"/>
  <c r="H11" i="35"/>
  <c r="K42" i="35"/>
  <c r="I9" i="35"/>
  <c r="C16" i="35"/>
  <c r="M16" i="35" s="1"/>
  <c r="D9" i="35"/>
  <c r="C9" i="35" s="1"/>
  <c r="C11" i="35"/>
  <c r="O7" i="34"/>
  <c r="L70" i="36" s="1"/>
  <c r="L21" i="36"/>
  <c r="O29" i="34"/>
  <c r="N29" i="34" s="1"/>
  <c r="N28" i="34"/>
  <c r="L40" i="36" s="1"/>
  <c r="N27" i="34"/>
  <c r="N26" i="34"/>
  <c r="L18" i="36"/>
  <c r="P8" i="34"/>
  <c r="H99" i="35" l="1"/>
  <c r="H123" i="35" s="1"/>
  <c r="I123" i="35"/>
  <c r="O30" i="34" s="1"/>
  <c r="L102" i="36"/>
  <c r="C76" i="36"/>
  <c r="C87" i="36" s="1"/>
  <c r="C105" i="35"/>
  <c r="M105" i="35" s="1"/>
  <c r="C107" i="35"/>
  <c r="F99" i="35"/>
  <c r="C94" i="35"/>
  <c r="M94" i="35" s="1"/>
  <c r="I83" i="35"/>
  <c r="H50" i="35"/>
  <c r="F91" i="35"/>
  <c r="E116" i="35"/>
  <c r="C50" i="35"/>
  <c r="I124" i="35"/>
  <c r="M24" i="35"/>
  <c r="I42" i="35"/>
  <c r="H9" i="35"/>
  <c r="K33" i="36"/>
  <c r="K123" i="35"/>
  <c r="M12" i="35"/>
  <c r="M57" i="35"/>
  <c r="J17" i="35"/>
  <c r="J41" i="35" s="1"/>
  <c r="D26" i="36"/>
  <c r="D27" i="36" s="1"/>
  <c r="P23" i="34"/>
  <c r="K101" i="36"/>
  <c r="K127" i="36"/>
  <c r="K7" i="36"/>
  <c r="K18" i="36"/>
  <c r="K104" i="36"/>
  <c r="K107" i="36"/>
  <c r="K79" i="36"/>
  <c r="K82" i="36"/>
  <c r="K135" i="36"/>
  <c r="K77" i="36"/>
  <c r="H116" i="35"/>
  <c r="F116" i="35"/>
  <c r="M119" i="35"/>
  <c r="H75" i="35"/>
  <c r="M98" i="35"/>
  <c r="L95" i="36"/>
  <c r="K21" i="36"/>
  <c r="K81" i="36"/>
  <c r="H26" i="35"/>
  <c r="K25" i="36"/>
  <c r="K10" i="36"/>
  <c r="D58" i="35"/>
  <c r="D82" i="35" s="1"/>
  <c r="J30" i="33" s="1"/>
  <c r="C109" i="35"/>
  <c r="M109" i="35" s="1"/>
  <c r="C26" i="35"/>
  <c r="M27" i="35"/>
  <c r="K78" i="36"/>
  <c r="C138" i="36"/>
  <c r="K138" i="36" s="1"/>
  <c r="K40" i="36"/>
  <c r="C85" i="36"/>
  <c r="K85" i="36" s="1"/>
  <c r="C112" i="36"/>
  <c r="K112" i="36" s="1"/>
  <c r="L27" i="36"/>
  <c r="K121" i="36"/>
  <c r="K132" i="36"/>
  <c r="F17" i="35"/>
  <c r="F41" i="35" s="1"/>
  <c r="G30" i="33" s="1"/>
  <c r="M40" i="35"/>
  <c r="M35" i="35"/>
  <c r="M106" i="35"/>
  <c r="C63" i="35"/>
  <c r="M63" i="35" s="1"/>
  <c r="M76" i="35"/>
  <c r="M77" i="35"/>
  <c r="G34" i="36"/>
  <c r="K34" i="36" s="1"/>
  <c r="M78" i="35"/>
  <c r="G35" i="36"/>
  <c r="K35" i="36" s="1"/>
  <c r="G36" i="36"/>
  <c r="K36" i="36" s="1"/>
  <c r="K37" i="36"/>
  <c r="K88" i="36" s="1"/>
  <c r="G113" i="36"/>
  <c r="G114" i="36"/>
  <c r="K114" i="36" s="1"/>
  <c r="L22" i="36"/>
  <c r="L104" i="36"/>
  <c r="L79" i="36"/>
  <c r="G133" i="36"/>
  <c r="C115" i="36"/>
  <c r="K115" i="36" s="1"/>
  <c r="C113" i="36"/>
  <c r="L140" i="36"/>
  <c r="C19" i="36"/>
  <c r="C119" i="36"/>
  <c r="C124" i="36"/>
  <c r="K70" i="36"/>
  <c r="K95" i="36"/>
  <c r="K129" i="36"/>
  <c r="L73" i="36"/>
  <c r="G119" i="36"/>
  <c r="G128" i="36" s="1"/>
  <c r="G126" i="36" s="1"/>
  <c r="G136" i="36" s="1"/>
  <c r="G22" i="36"/>
  <c r="K22" i="36" s="1"/>
  <c r="G19" i="36"/>
  <c r="G130" i="36"/>
  <c r="G73" i="36"/>
  <c r="G76" i="36"/>
  <c r="G87" i="36" s="1"/>
  <c r="K87" i="36" s="1"/>
  <c r="G98" i="36"/>
  <c r="K98" i="36" s="1"/>
  <c r="C92" i="36"/>
  <c r="C73" i="36"/>
  <c r="M121" i="35"/>
  <c r="M117" i="35"/>
  <c r="H108" i="35"/>
  <c r="H104" i="35"/>
  <c r="H124" i="35"/>
  <c r="I58" i="35"/>
  <c r="I82" i="35" s="1"/>
  <c r="K82" i="35"/>
  <c r="M68" i="35"/>
  <c r="J58" i="35"/>
  <c r="J82" i="35" s="1"/>
  <c r="M53" i="35"/>
  <c r="F58" i="35"/>
  <c r="F82" i="35" s="1"/>
  <c r="L30" i="33" s="1"/>
  <c r="M64" i="35"/>
  <c r="M65" i="35"/>
  <c r="M66" i="35"/>
  <c r="C118" i="35"/>
  <c r="M118" i="35" s="1"/>
  <c r="C75" i="35"/>
  <c r="C67" i="35"/>
  <c r="E58" i="35"/>
  <c r="E82" i="35" s="1"/>
  <c r="K30" i="33" s="1"/>
  <c r="D91" i="35"/>
  <c r="M36" i="35"/>
  <c r="M33" i="35"/>
  <c r="M29" i="35"/>
  <c r="M23" i="35"/>
  <c r="M38" i="35"/>
  <c r="M30" i="35"/>
  <c r="H22" i="35"/>
  <c r="I17" i="35"/>
  <c r="I41" i="35" s="1"/>
  <c r="H34" i="35"/>
  <c r="K41" i="35"/>
  <c r="C34" i="35"/>
  <c r="E30" i="33"/>
  <c r="E17" i="35"/>
  <c r="E41" i="35" s="1"/>
  <c r="F30" i="33" s="1"/>
  <c r="C22" i="35"/>
  <c r="I35" i="34"/>
  <c r="I32" i="34"/>
  <c r="L29" i="34"/>
  <c r="K29" i="34"/>
  <c r="U29" i="34" s="1"/>
  <c r="J29" i="34"/>
  <c r="T29" i="34" s="1"/>
  <c r="I28" i="34"/>
  <c r="H40" i="36" s="1"/>
  <c r="H140" i="36" s="1"/>
  <c r="I27" i="34"/>
  <c r="I26" i="34"/>
  <c r="I22" i="34"/>
  <c r="H18" i="36" s="1"/>
  <c r="I16" i="34"/>
  <c r="I7" i="34" s="1"/>
  <c r="H10" i="36" s="1"/>
  <c r="K8" i="34"/>
  <c r="K7" i="34"/>
  <c r="K23" i="34" s="1"/>
  <c r="J7" i="34"/>
  <c r="H70" i="36" s="1"/>
  <c r="H92" i="36" s="1"/>
  <c r="H102" i="36" s="1"/>
  <c r="F7" i="34"/>
  <c r="E7" i="34"/>
  <c r="F8" i="34"/>
  <c r="D104" i="36"/>
  <c r="G29" i="34"/>
  <c r="D79" i="36"/>
  <c r="D35" i="34"/>
  <c r="D21" i="36"/>
  <c r="D28" i="34"/>
  <c r="D27" i="34"/>
  <c r="S27" i="34" s="1"/>
  <c r="D26" i="34"/>
  <c r="S26" i="34" s="1"/>
  <c r="D22" i="34"/>
  <c r="D16" i="34"/>
  <c r="S16" i="34" s="1"/>
  <c r="D27" i="33"/>
  <c r="D26" i="33"/>
  <c r="Q29" i="33"/>
  <c r="P29" i="33"/>
  <c r="Q22" i="33"/>
  <c r="Q26" i="33" s="1"/>
  <c r="P22" i="33"/>
  <c r="P26" i="33" s="1"/>
  <c r="O22" i="33"/>
  <c r="O26" i="33" s="1"/>
  <c r="Q34" i="33"/>
  <c r="P34" i="33"/>
  <c r="O34" i="33"/>
  <c r="Q32" i="33"/>
  <c r="P32" i="33"/>
  <c r="O32" i="33"/>
  <c r="Q28" i="33"/>
  <c r="O28" i="33"/>
  <c r="Q27" i="33"/>
  <c r="P27" i="33"/>
  <c r="O27" i="33"/>
  <c r="Q16" i="33"/>
  <c r="P16" i="33"/>
  <c r="O16" i="33"/>
  <c r="Q12" i="33"/>
  <c r="Q8" i="33" s="1"/>
  <c r="P11" i="33"/>
  <c r="P8" i="33" s="1"/>
  <c r="S35" i="34" l="1"/>
  <c r="L98" i="36"/>
  <c r="L100" i="36" s="1"/>
  <c r="D70" i="36"/>
  <c r="D92" i="36" s="1"/>
  <c r="D102" i="36" s="1"/>
  <c r="T7" i="34"/>
  <c r="D40" i="36"/>
  <c r="S28" i="34"/>
  <c r="V29" i="34"/>
  <c r="U8" i="34"/>
  <c r="F23" i="34"/>
  <c r="U23" i="34" s="1"/>
  <c r="U7" i="34"/>
  <c r="H21" i="36"/>
  <c r="S32" i="34"/>
  <c r="D18" i="36"/>
  <c r="S22" i="34"/>
  <c r="H7" i="36"/>
  <c r="C17" i="35"/>
  <c r="C41" i="35" s="1"/>
  <c r="C91" i="35"/>
  <c r="M91" i="35" s="1"/>
  <c r="C104" i="35"/>
  <c r="M104" i="35" s="1"/>
  <c r="H19" i="36"/>
  <c r="M26" i="35"/>
  <c r="M50" i="35"/>
  <c r="N7" i="34"/>
  <c r="L10" i="36" s="1"/>
  <c r="L19" i="36" s="1"/>
  <c r="N23" i="34"/>
  <c r="I23" i="34"/>
  <c r="D7" i="34"/>
  <c r="S7" i="34" s="1"/>
  <c r="D23" i="34"/>
  <c r="S23" i="34" s="1"/>
  <c r="K90" i="36"/>
  <c r="M9" i="35"/>
  <c r="G30" i="34"/>
  <c r="K43" i="35"/>
  <c r="I84" i="35"/>
  <c r="J30" i="34"/>
  <c r="K30" i="34"/>
  <c r="J84" i="35"/>
  <c r="K84" i="35"/>
  <c r="L30" i="34"/>
  <c r="K113" i="36"/>
  <c r="J43" i="35"/>
  <c r="F30" i="34"/>
  <c r="U30" i="34" s="1"/>
  <c r="E30" i="34"/>
  <c r="I43" i="35"/>
  <c r="I125" i="35"/>
  <c r="Q30" i="34"/>
  <c r="K125" i="35"/>
  <c r="D99" i="35"/>
  <c r="D123" i="35" s="1"/>
  <c r="Q7" i="33"/>
  <c r="Q23" i="33" s="1"/>
  <c r="P7" i="33"/>
  <c r="P23" i="33" s="1"/>
  <c r="N28" i="33"/>
  <c r="N16" i="33"/>
  <c r="O7" i="33"/>
  <c r="O23" i="33" s="1"/>
  <c r="P30" i="34"/>
  <c r="J125" i="35"/>
  <c r="L128" i="36"/>
  <c r="D95" i="36"/>
  <c r="D98" i="36" s="1"/>
  <c r="G12" i="34"/>
  <c r="Q7" i="34"/>
  <c r="Q8" i="34"/>
  <c r="H95" i="36"/>
  <c r="H98" i="36" s="1"/>
  <c r="H100" i="36" s="1"/>
  <c r="H110" i="36" s="1"/>
  <c r="L12" i="34"/>
  <c r="Q30" i="33"/>
  <c r="I30" i="33"/>
  <c r="O30" i="33"/>
  <c r="P30" i="33"/>
  <c r="D30" i="33"/>
  <c r="E99" i="35"/>
  <c r="E123" i="35" s="1"/>
  <c r="N32" i="33"/>
  <c r="N34" i="33"/>
  <c r="N27" i="33"/>
  <c r="N22" i="33"/>
  <c r="K26" i="36"/>
  <c r="G27" i="36"/>
  <c r="K27" i="36" s="1"/>
  <c r="D22" i="36"/>
  <c r="H79" i="36"/>
  <c r="H22" i="36"/>
  <c r="H104" i="36"/>
  <c r="D73" i="36"/>
  <c r="H73" i="36"/>
  <c r="N26" i="33"/>
  <c r="K76" i="36"/>
  <c r="K124" i="36"/>
  <c r="K19" i="36"/>
  <c r="C130" i="36"/>
  <c r="K73" i="36"/>
  <c r="C102" i="36"/>
  <c r="C128" i="36"/>
  <c r="K128" i="36" s="1"/>
  <c r="K119" i="36"/>
  <c r="K140" i="36"/>
  <c r="G92" i="36"/>
  <c r="G102" i="36" s="1"/>
  <c r="G100" i="36" s="1"/>
  <c r="G110" i="36" s="1"/>
  <c r="H125" i="35"/>
  <c r="F123" i="35"/>
  <c r="C108" i="35"/>
  <c r="M108" i="35" s="1"/>
  <c r="M67" i="35"/>
  <c r="H58" i="35"/>
  <c r="H82" i="35" s="1"/>
  <c r="H84" i="35" s="1"/>
  <c r="M75" i="35"/>
  <c r="C58" i="35"/>
  <c r="C116" i="35"/>
  <c r="M34" i="35"/>
  <c r="M22" i="35"/>
  <c r="H17" i="35"/>
  <c r="H41" i="35" s="1"/>
  <c r="H43" i="35" s="1"/>
  <c r="I29" i="34"/>
  <c r="D29" i="34"/>
  <c r="D100" i="36" l="1"/>
  <c r="D110" i="36" s="1"/>
  <c r="T30" i="34"/>
  <c r="N30" i="34"/>
  <c r="L110" i="36"/>
  <c r="S29" i="34"/>
  <c r="V12" i="34"/>
  <c r="V30" i="34"/>
  <c r="H75" i="36"/>
  <c r="H25" i="36"/>
  <c r="D10" i="36"/>
  <c r="C99" i="35"/>
  <c r="L7" i="36"/>
  <c r="L121" i="36"/>
  <c r="L124" i="36" s="1"/>
  <c r="L130" i="36" s="1"/>
  <c r="Q23" i="34"/>
  <c r="D119" i="36"/>
  <c r="D128" i="36" s="1"/>
  <c r="N23" i="33"/>
  <c r="N7" i="33"/>
  <c r="G8" i="34"/>
  <c r="G7" i="34"/>
  <c r="I30" i="34"/>
  <c r="H119" i="36"/>
  <c r="H128" i="36" s="1"/>
  <c r="L8" i="34"/>
  <c r="L7" i="34"/>
  <c r="D30" i="34"/>
  <c r="N30" i="33"/>
  <c r="K92" i="36"/>
  <c r="C100" i="36"/>
  <c r="K102" i="36"/>
  <c r="K130" i="36"/>
  <c r="C133" i="36"/>
  <c r="K133" i="36" s="1"/>
  <c r="C126" i="36"/>
  <c r="M58" i="35"/>
  <c r="C82" i="35"/>
  <c r="M82" i="35" s="1"/>
  <c r="M116" i="35"/>
  <c r="M41" i="35"/>
  <c r="M17" i="35"/>
  <c r="C123" i="35" l="1"/>
  <c r="M123" i="35" s="1"/>
  <c r="M99" i="35"/>
  <c r="L133" i="36"/>
  <c r="S30" i="34"/>
  <c r="V7" i="34"/>
  <c r="V8" i="34"/>
  <c r="D19" i="36"/>
  <c r="H85" i="36"/>
  <c r="H76" i="36"/>
  <c r="H87" i="36" s="1"/>
  <c r="L25" i="36"/>
  <c r="D75" i="36"/>
  <c r="D25" i="36"/>
  <c r="D7" i="36"/>
  <c r="H121" i="36"/>
  <c r="H124" i="36" s="1"/>
  <c r="H130" i="36" s="1"/>
  <c r="H133" i="36" s="1"/>
  <c r="L23" i="34"/>
  <c r="D121" i="36"/>
  <c r="D124" i="36" s="1"/>
  <c r="D130" i="36" s="1"/>
  <c r="D133" i="36" s="1"/>
  <c r="G23" i="34"/>
  <c r="L126" i="36"/>
  <c r="L136" i="36" s="1"/>
  <c r="C110" i="36"/>
  <c r="K110" i="36" s="1"/>
  <c r="K100" i="36"/>
  <c r="C136" i="36"/>
  <c r="K136" i="36" s="1"/>
  <c r="K126" i="36"/>
  <c r="B116" i="36"/>
  <c r="B128" i="36" s="1"/>
  <c r="B88" i="36"/>
  <c r="B89" i="35"/>
  <c r="C89" i="35" s="1"/>
  <c r="D89" i="35" s="1"/>
  <c r="E89" i="35" s="1"/>
  <c r="F89" i="35" s="1"/>
  <c r="G89" i="35" s="1"/>
  <c r="H89" i="35" s="1"/>
  <c r="I89" i="35" s="1"/>
  <c r="J89" i="35" s="1"/>
  <c r="K89" i="35" s="1"/>
  <c r="L89" i="35" s="1"/>
  <c r="M89" i="35" s="1"/>
  <c r="N89" i="35" s="1"/>
  <c r="O89" i="35" s="1"/>
  <c r="P89" i="35" s="1"/>
  <c r="Q89" i="35" s="1"/>
  <c r="R89" i="35" s="1"/>
  <c r="S89" i="35" s="1"/>
  <c r="T89" i="35" s="1"/>
  <c r="U89" i="35" s="1"/>
  <c r="V89" i="35" s="1"/>
  <c r="W89" i="35" s="1"/>
  <c r="B48" i="35"/>
  <c r="C48" i="35" s="1"/>
  <c r="D48" i="35" s="1"/>
  <c r="E48" i="35" s="1"/>
  <c r="F48" i="35" s="1"/>
  <c r="G48" i="35" s="1"/>
  <c r="H48" i="35" s="1"/>
  <c r="I48" i="35" s="1"/>
  <c r="J48" i="35" s="1"/>
  <c r="K48" i="35" s="1"/>
  <c r="L48" i="35" s="1"/>
  <c r="M48" i="35" s="1"/>
  <c r="N48" i="35" s="1"/>
  <c r="O48" i="35" s="1"/>
  <c r="P48" i="35" s="1"/>
  <c r="Q48" i="35" s="1"/>
  <c r="R48" i="35" s="1"/>
  <c r="S48" i="35" s="1"/>
  <c r="T48" i="35" s="1"/>
  <c r="U48" i="35" s="1"/>
  <c r="V48" i="35" s="1"/>
  <c r="W48" i="35" s="1"/>
  <c r="B7" i="35"/>
  <c r="C7" i="35" s="1"/>
  <c r="D7" i="35" s="1"/>
  <c r="E7" i="35" s="1"/>
  <c r="F7" i="35" s="1"/>
  <c r="G7" i="35" s="1"/>
  <c r="H7" i="35" s="1"/>
  <c r="I7" i="35" s="1"/>
  <c r="J7" i="35" s="1"/>
  <c r="K7" i="35" s="1"/>
  <c r="L7" i="35" s="1"/>
  <c r="M7" i="35" s="1"/>
  <c r="N7" i="35" s="1"/>
  <c r="O7" i="35" s="1"/>
  <c r="P7" i="35" s="1"/>
  <c r="Q7" i="35" s="1"/>
  <c r="R7" i="35" s="1"/>
  <c r="S7" i="35" s="1"/>
  <c r="T7" i="35" s="1"/>
  <c r="U7" i="35" s="1"/>
  <c r="V7" i="35" s="1"/>
  <c r="W7" i="35" s="1"/>
  <c r="N6" i="34"/>
  <c r="O6" i="34" s="1"/>
  <c r="P6" i="34" s="1"/>
  <c r="Q6" i="34" s="1"/>
  <c r="R6" i="34" s="1"/>
  <c r="I6" i="34"/>
  <c r="J6" i="34" s="1"/>
  <c r="K6" i="34" s="1"/>
  <c r="L6" i="34" s="1"/>
  <c r="M6" i="34" s="1"/>
  <c r="D6" i="34"/>
  <c r="E6" i="34" s="1"/>
  <c r="F6" i="34" s="1"/>
  <c r="G6" i="34" s="1"/>
  <c r="H6" i="34" s="1"/>
  <c r="N4" i="34"/>
  <c r="I4" i="34"/>
  <c r="A49" i="35" s="1"/>
  <c r="D4" i="34"/>
  <c r="A8" i="35" s="1"/>
  <c r="C5" i="36" s="1"/>
  <c r="A3" i="36"/>
  <c r="N6" i="33"/>
  <c r="O6" i="33" s="1"/>
  <c r="P6" i="33" s="1"/>
  <c r="Q6" i="33" s="1"/>
  <c r="R6" i="33" s="1"/>
  <c r="I6" i="33"/>
  <c r="J6" i="33" s="1"/>
  <c r="K6" i="33" s="1"/>
  <c r="L6" i="33" s="1"/>
  <c r="M6" i="33" s="1"/>
  <c r="D6" i="33"/>
  <c r="E6" i="33" s="1"/>
  <c r="F6" i="33" s="1"/>
  <c r="G6" i="33" s="1"/>
  <c r="H6" i="33" s="1"/>
  <c r="V23" i="34" l="1"/>
  <c r="D85" i="36"/>
  <c r="D76" i="36"/>
  <c r="D87" i="36" s="1"/>
  <c r="L85" i="36"/>
  <c r="L76" i="36"/>
  <c r="L87" i="36" s="1"/>
  <c r="H126" i="36"/>
  <c r="H136" i="36" s="1"/>
  <c r="D126" i="36"/>
  <c r="D136" i="36" s="1"/>
  <c r="G5" i="36"/>
  <c r="K5" i="36"/>
  <c r="A90" i="35"/>
</calcChain>
</file>

<file path=xl/sharedStrings.xml><?xml version="1.0" encoding="utf-8"?>
<sst xmlns="http://schemas.openxmlformats.org/spreadsheetml/2006/main" count="819" uniqueCount="353">
  <si>
    <t>Всего</t>
  </si>
  <si>
    <t>%</t>
  </si>
  <si>
    <t>1.1.</t>
  </si>
  <si>
    <t>1.2.</t>
  </si>
  <si>
    <t>1.3.</t>
  </si>
  <si>
    <t>1.4.</t>
  </si>
  <si>
    <t>ВН</t>
  </si>
  <si>
    <t>СН1</t>
  </si>
  <si>
    <t>СН2</t>
  </si>
  <si>
    <t>НН</t>
  </si>
  <si>
    <t>4.1.</t>
  </si>
  <si>
    <t>4.2.</t>
  </si>
  <si>
    <t>Наименование показателя</t>
  </si>
  <si>
    <t>от других поставщиков</t>
  </si>
  <si>
    <t>Группа потребителей</t>
  </si>
  <si>
    <t>1.</t>
  </si>
  <si>
    <t>Население</t>
  </si>
  <si>
    <t>Население с 0,7</t>
  </si>
  <si>
    <t>Население без 0,7</t>
  </si>
  <si>
    <t>2.</t>
  </si>
  <si>
    <t>Прочие потребители</t>
  </si>
  <si>
    <t>3.</t>
  </si>
  <si>
    <t>4.</t>
  </si>
  <si>
    <t>Итого</t>
  </si>
  <si>
    <t>Объем воздушных линий электропередач (ВЛЭП) и кабельных линий электропередач (КЛЭП) в условных единицах в зависимости от протяженности, напряжения, конструктивного использования и материала опор</t>
  </si>
  <si>
    <t>ЛЭП</t>
  </si>
  <si>
    <t xml:space="preserve">Напряжение, кВ </t>
  </si>
  <si>
    <t>Количество цепей на опоре</t>
  </si>
  <si>
    <t>Количество условных единиц (у) на 100 км трассы ЛЭП</t>
  </si>
  <si>
    <t>Протяженность</t>
  </si>
  <si>
    <t>Объем условных единиц</t>
  </si>
  <si>
    <t>у/100км</t>
  </si>
  <si>
    <t>км</t>
  </si>
  <si>
    <t>у</t>
  </si>
  <si>
    <t>ВЛЭП</t>
  </si>
  <si>
    <t>400-500</t>
  </si>
  <si>
    <t>330</t>
  </si>
  <si>
    <t>1</t>
  </si>
  <si>
    <t>2</t>
  </si>
  <si>
    <t>110-150</t>
  </si>
  <si>
    <t>КЛЭП</t>
  </si>
  <si>
    <t>-</t>
  </si>
  <si>
    <t xml:space="preserve">ВН, всего </t>
  </si>
  <si>
    <t>1-20</t>
  </si>
  <si>
    <t>СН-1, всего</t>
  </si>
  <si>
    <t>СН-2, всего</t>
  </si>
  <si>
    <t xml:space="preserve">до 1 кВ </t>
  </si>
  <si>
    <t>НН, всего</t>
  </si>
  <si>
    <t>Единица измерения</t>
  </si>
  <si>
    <t>Количество условных единиц (у) на единицу измерения</t>
  </si>
  <si>
    <t>Количество единиц измерения</t>
  </si>
  <si>
    <t>п/ст</t>
  </si>
  <si>
    <t>Единица оборудования</t>
  </si>
  <si>
    <t>3 фазы</t>
  </si>
  <si>
    <t xml:space="preserve"> - " -</t>
  </si>
  <si>
    <t>100 конд.</t>
  </si>
  <si>
    <t>ТП</t>
  </si>
  <si>
    <t>ТП, КТП</t>
  </si>
  <si>
    <t>14</t>
  </si>
  <si>
    <t>1.1</t>
  </si>
  <si>
    <t>1.2</t>
  </si>
  <si>
    <t>4.3.</t>
  </si>
  <si>
    <t>Баланс электрической энергии по сетям ВН, СН1, СН2, и НН</t>
  </si>
  <si>
    <t>№ п.п.</t>
  </si>
  <si>
    <t>Показатели</t>
  </si>
  <si>
    <t>Ед. измер</t>
  </si>
  <si>
    <t xml:space="preserve">Поступление эл.энергии в сеть , ВСЕГО </t>
  </si>
  <si>
    <t>тыс.кВтч</t>
  </si>
  <si>
    <t>из смежной сети, всего</t>
  </si>
  <si>
    <t xml:space="preserve">    в том числе из сети</t>
  </si>
  <si>
    <t>МСК</t>
  </si>
  <si>
    <t>млн.кВтч</t>
  </si>
  <si>
    <t xml:space="preserve">от электростанций ПЭ (ЭСО) </t>
  </si>
  <si>
    <t xml:space="preserve">от других поставщиков </t>
  </si>
  <si>
    <t>Потери электроэнергии в сети всего</t>
  </si>
  <si>
    <t>то же в % (п.1.1/п.1.3)</t>
  </si>
  <si>
    <t>2.1</t>
  </si>
  <si>
    <t>в т.ч.от пропуска для собственных нужд, в т.ч.</t>
  </si>
  <si>
    <t>2.1.1</t>
  </si>
  <si>
    <t>покупка у сбытовой компании 1 (наименование сбытовой организации)</t>
  </si>
  <si>
    <t>2.2</t>
  </si>
  <si>
    <t>в т.ч от пропуска сторонним потребителям</t>
  </si>
  <si>
    <t>2.2.1</t>
  </si>
  <si>
    <t xml:space="preserve">Расход электроэнергии на произв и хоз.нужды </t>
  </si>
  <si>
    <t xml:space="preserve">Полезный отпуск из сети </t>
  </si>
  <si>
    <t>всего потребителям (согласно п.1.6)</t>
  </si>
  <si>
    <t>из них:</t>
  </si>
  <si>
    <t>потребителям, присоединенным к центру питания(подстанции)</t>
  </si>
  <si>
    <t>потребителям, присоединенным к центру питания(генераторное напряжение)</t>
  </si>
  <si>
    <t>сальдо переток в смежные сетевые организации</t>
  </si>
  <si>
    <t>сальдо переток в сопредельные регионы</t>
  </si>
  <si>
    <t xml:space="preserve">Поступление мощности в сеть , ВСЕГО </t>
  </si>
  <si>
    <t>МВТ</t>
  </si>
  <si>
    <t xml:space="preserve">от электростанций </t>
  </si>
  <si>
    <t xml:space="preserve">от других сетевых организаций </t>
  </si>
  <si>
    <t xml:space="preserve">Потери в сети </t>
  </si>
  <si>
    <t xml:space="preserve">то же в % </t>
  </si>
  <si>
    <r>
      <t>Мощность</t>
    </r>
    <r>
      <rPr>
        <sz val="11"/>
        <rFont val="Times New Roman"/>
        <family val="1"/>
        <charset val="204"/>
      </rPr>
      <t xml:space="preserve"> на производственные и хоз.нужды </t>
    </r>
  </si>
  <si>
    <t xml:space="preserve">Полезный отпуск мощности потребителям </t>
  </si>
  <si>
    <t>потребителям, присоединенным к центру питания</t>
  </si>
  <si>
    <t>потребителям присоединенным к сетям МСК (последняя миля)</t>
  </si>
  <si>
    <t>на генераторном напряжении</t>
  </si>
  <si>
    <t>Таблица № П1.6.</t>
  </si>
  <si>
    <t>Структура полезного отпуска электрической энергии (мощности) по группам потребителей ЭСО</t>
  </si>
  <si>
    <t>№</t>
  </si>
  <si>
    <t>Объем полезного отпуска электроэнергии, млн.кВтч.</t>
  </si>
  <si>
    <t xml:space="preserve">Заявленная (расчетная) мощность, МВт. </t>
  </si>
  <si>
    <t>Число часов использования, час</t>
  </si>
  <si>
    <t>Количество точек поставки, шт</t>
  </si>
  <si>
    <t xml:space="preserve">Доля потребления на разных диапазонах напряжений, % </t>
  </si>
  <si>
    <t xml:space="preserve">Всего </t>
  </si>
  <si>
    <t>СН11</t>
  </si>
  <si>
    <t>1.1.1</t>
  </si>
  <si>
    <t xml:space="preserve">    городское с электроплитами</t>
  </si>
  <si>
    <t>1.1.2</t>
  </si>
  <si>
    <t xml:space="preserve">    сельское</t>
  </si>
  <si>
    <t>1.1.3</t>
  </si>
  <si>
    <t xml:space="preserve">    садоводческие</t>
  </si>
  <si>
    <t>1.2.1</t>
  </si>
  <si>
    <t>1.2.2</t>
  </si>
  <si>
    <t xml:space="preserve">    приравненные к населению</t>
  </si>
  <si>
    <t>Базовые потребители</t>
  </si>
  <si>
    <t>Потребитель 1</t>
  </si>
  <si>
    <t>Потребитель 2</t>
  </si>
  <si>
    <t>Потребитель i</t>
  </si>
  <si>
    <t>Одноставочные потребители</t>
  </si>
  <si>
    <t>2.3</t>
  </si>
  <si>
    <t>Двухставочные потребители</t>
  </si>
  <si>
    <t>3</t>
  </si>
  <si>
    <t>Отдача в смежные сетевые организации</t>
  </si>
  <si>
    <t>4</t>
  </si>
  <si>
    <t xml:space="preserve">Итого </t>
  </si>
  <si>
    <t xml:space="preserve">                                                          </t>
  </si>
  <si>
    <t>Таблица N П1.30</t>
  </si>
  <si>
    <t>№ П/П</t>
  </si>
  <si>
    <t>Отпуск ЭЭ, тыс. кВт.ч</t>
  </si>
  <si>
    <t>Присоединенная мощность,                                              МВА</t>
  </si>
  <si>
    <t xml:space="preserve">Поступление электроэнергии  в сеть - всего </t>
  </si>
  <si>
    <t xml:space="preserve">в т.ч. из </t>
  </si>
  <si>
    <t xml:space="preserve">не сетевых организаций </t>
  </si>
  <si>
    <t xml:space="preserve">сетевых организаций </t>
  </si>
  <si>
    <t xml:space="preserve">в т.ч. из      </t>
  </si>
  <si>
    <t xml:space="preserve">сетевой организации 1   </t>
  </si>
  <si>
    <t xml:space="preserve">сетевой организации 2 </t>
  </si>
  <si>
    <t>1.2.3</t>
  </si>
  <si>
    <t xml:space="preserve">...       </t>
  </si>
  <si>
    <t>Потери электроэнергии - всего</t>
  </si>
  <si>
    <t xml:space="preserve">Отпуск (передача) электроэнергии сетевыми предприятиями - всего     </t>
  </si>
  <si>
    <t xml:space="preserve">в т.ч. </t>
  </si>
  <si>
    <t>3.1</t>
  </si>
  <si>
    <t xml:space="preserve">не сетевым организациям  </t>
  </si>
  <si>
    <t>3.2</t>
  </si>
  <si>
    <t>сетевым организациям</t>
  </si>
  <si>
    <t xml:space="preserve">в т.ч.    </t>
  </si>
  <si>
    <t>3.2.1</t>
  </si>
  <si>
    <t>3.2.1.1</t>
  </si>
  <si>
    <t xml:space="preserve">также в сальдированном выражении (п. 3.2.1 - п. 1.2.1) </t>
  </si>
  <si>
    <t>3.2.2</t>
  </si>
  <si>
    <t>3.2.2.1</t>
  </si>
  <si>
    <t xml:space="preserve">также в сальдированном выражении (п. 3.2.2 - п. 1.2.2) </t>
  </si>
  <si>
    <t>3.2.3</t>
  </si>
  <si>
    <t>Поступление электроэнергии в ЕНЭС</t>
  </si>
  <si>
    <t>4.1</t>
  </si>
  <si>
    <t>4.2</t>
  </si>
  <si>
    <t>4.2.1</t>
  </si>
  <si>
    <t>4.2.2</t>
  </si>
  <si>
    <t>……</t>
  </si>
  <si>
    <t>5</t>
  </si>
  <si>
    <t>Потери электроэнергии</t>
  </si>
  <si>
    <t>6</t>
  </si>
  <si>
    <t xml:space="preserve">Отпуск (передача) электроэнергии    </t>
  </si>
  <si>
    <t>6.1</t>
  </si>
  <si>
    <t>6.2</t>
  </si>
  <si>
    <t>6.2.1</t>
  </si>
  <si>
    <t>6.2.1.1</t>
  </si>
  <si>
    <t xml:space="preserve">также в сальдированном выражении (п. 6.2.1 - п. 4.2.1) </t>
  </si>
  <si>
    <t>6.2.2</t>
  </si>
  <si>
    <t>6.2.2.1</t>
  </si>
  <si>
    <t>7</t>
  </si>
  <si>
    <t xml:space="preserve">Трансформировано из сети ЕНС в </t>
  </si>
  <si>
    <t>8</t>
  </si>
  <si>
    <t>- ВН</t>
  </si>
  <si>
    <t>9</t>
  </si>
  <si>
    <t>- CН 1</t>
  </si>
  <si>
    <t>10</t>
  </si>
  <si>
    <t>- CН 2</t>
  </si>
  <si>
    <t>11</t>
  </si>
  <si>
    <t xml:space="preserve">- НН </t>
  </si>
  <si>
    <t>12</t>
  </si>
  <si>
    <t>Поступление электроэнергии  в сеть ВН 110 кВ</t>
  </si>
  <si>
    <t>12.1</t>
  </si>
  <si>
    <t>не сетевых организаций (генерация)</t>
  </si>
  <si>
    <t>12.2</t>
  </si>
  <si>
    <t>12.2.1</t>
  </si>
  <si>
    <t>12.2.2</t>
  </si>
  <si>
    <t>12.2.3</t>
  </si>
  <si>
    <t>13</t>
  </si>
  <si>
    <t>14.1</t>
  </si>
  <si>
    <t>14.2</t>
  </si>
  <si>
    <t>14.2.1</t>
  </si>
  <si>
    <t>14.2.1.1</t>
  </si>
  <si>
    <t xml:space="preserve">также в сальдированном выражении (п. 14.2.1 - п. 12.2.1) </t>
  </si>
  <si>
    <t>14.2.2</t>
  </si>
  <si>
    <t>14.2.2.1</t>
  </si>
  <si>
    <t xml:space="preserve">также в сальдированном выражении (п. 14.2.2 - п. 12.2.2) </t>
  </si>
  <si>
    <t>14.2.3</t>
  </si>
  <si>
    <t>14.2.3.1</t>
  </si>
  <si>
    <t xml:space="preserve">также в сальдированном выражении (п. 14.2.3 - п. 12.2.3) </t>
  </si>
  <si>
    <t>15</t>
  </si>
  <si>
    <t xml:space="preserve">Трансформировано из сети 110 кВ в </t>
  </si>
  <si>
    <t>16</t>
  </si>
  <si>
    <t>17</t>
  </si>
  <si>
    <t>18</t>
  </si>
  <si>
    <t>19</t>
  </si>
  <si>
    <t>Поступление электроэнергии  в сеть СН 1</t>
  </si>
  <si>
    <t>19.1</t>
  </si>
  <si>
    <t>19.2</t>
  </si>
  <si>
    <t>19.2.1</t>
  </si>
  <si>
    <t>19.2.2</t>
  </si>
  <si>
    <t>19.2.3</t>
  </si>
  <si>
    <t>20</t>
  </si>
  <si>
    <t>21</t>
  </si>
  <si>
    <t>21.2</t>
  </si>
  <si>
    <t>21.3</t>
  </si>
  <si>
    <t>22</t>
  </si>
  <si>
    <t xml:space="preserve">Трансформировано из сети 35 кВ в </t>
  </si>
  <si>
    <t>23</t>
  </si>
  <si>
    <t>24</t>
  </si>
  <si>
    <t>25</t>
  </si>
  <si>
    <t>Поступление электроэнергии  в сеть СН 2</t>
  </si>
  <si>
    <t>25.1</t>
  </si>
  <si>
    <t>25.2</t>
  </si>
  <si>
    <t>25.2.1</t>
  </si>
  <si>
    <t>25.2.2</t>
  </si>
  <si>
    <t>25.2.3</t>
  </si>
  <si>
    <t>26</t>
  </si>
  <si>
    <t>27</t>
  </si>
  <si>
    <t>27.1</t>
  </si>
  <si>
    <t>27.2</t>
  </si>
  <si>
    <t>27.2.1</t>
  </si>
  <si>
    <t>27.2.1.1</t>
  </si>
  <si>
    <t>27.2.2</t>
  </si>
  <si>
    <t>27.2.2.1</t>
  </si>
  <si>
    <t>27.2.3</t>
  </si>
  <si>
    <t>28</t>
  </si>
  <si>
    <t xml:space="preserve">Трансформировано из сети 10 - 6 кВ в </t>
  </si>
  <si>
    <t>29</t>
  </si>
  <si>
    <t>30</t>
  </si>
  <si>
    <t>Поступление электроэнергии  в сеть НН</t>
  </si>
  <si>
    <t>30.1</t>
  </si>
  <si>
    <t>30.2</t>
  </si>
  <si>
    <t>30.2.1</t>
  </si>
  <si>
    <t>30.2.2</t>
  </si>
  <si>
    <t>31</t>
  </si>
  <si>
    <t>32</t>
  </si>
  <si>
    <t>32.1</t>
  </si>
  <si>
    <t>32.2</t>
  </si>
  <si>
    <t>32.2.1</t>
  </si>
  <si>
    <t>32.2.1.1</t>
  </si>
  <si>
    <t xml:space="preserve">также в сальдированном выражении (п. 27.2.1 - п. 25.2.1) </t>
  </si>
  <si>
    <t>32.2.2</t>
  </si>
  <si>
    <t>32.2.2.1</t>
  </si>
  <si>
    <t xml:space="preserve">также в сальдированном выражении (п. 27.2.2 - п. 25.2.2) </t>
  </si>
  <si>
    <t>Таблица № 2.1</t>
  </si>
  <si>
    <t>Материал опор</t>
  </si>
  <si>
    <t>металл</t>
  </si>
  <si>
    <t>ж/бетон</t>
  </si>
  <si>
    <t>дерево</t>
  </si>
  <si>
    <t xml:space="preserve"> 1 - 20 </t>
  </si>
  <si>
    <t>дерево на ж/б пасынках</t>
  </si>
  <si>
    <t>ж/бетон, металл</t>
  </si>
  <si>
    <t xml:space="preserve"> 20 -35</t>
  </si>
  <si>
    <t xml:space="preserve"> 3 - 10</t>
  </si>
  <si>
    <t xml:space="preserve">0,4 кВ </t>
  </si>
  <si>
    <t>Таблица № 2.2</t>
  </si>
  <si>
    <t>Объем подстанций 35 - 1150 кВ, трансформаторных подстанций (ТП), комплексных трансформаторных подстанций (КТП) и распределительных пунктов (РП) 0,4 - 20 кВ в условных единицах</t>
  </si>
  <si>
    <t>Баланс электрической мощности по уровням напряжения</t>
  </si>
  <si>
    <t>ОАО "КузбассЭлектро"</t>
  </si>
  <si>
    <t>покупка у сбытовой компании ОАО "Кузбассэнергосбыт"</t>
  </si>
  <si>
    <t>ООО "ЭСКК" (АО "Черниговец")</t>
  </si>
  <si>
    <t>ООО "Энергоресурс"(ОАО "Шахта Алексиевская")</t>
  </si>
  <si>
    <t>ООО "Металлэнергофинанс" (ОАО "Шахта Алардинская")</t>
  </si>
  <si>
    <t>ООО "Лукойл-Энергосервис"( ООО "Разрез Пермяковский")</t>
  </si>
  <si>
    <t>ООО "ГлавЭнергоСбыт"( ООО "СУЭК-Кузбасс")</t>
  </si>
  <si>
    <t>ПАО "МРСК Сибири"_"Кузбассэнерго-РЭС"</t>
  </si>
  <si>
    <t>ООО "СКЭК"</t>
  </si>
  <si>
    <t>1.2.4</t>
  </si>
  <si>
    <t>1.2.5</t>
  </si>
  <si>
    <t>ОАО "РЖД"</t>
  </si>
  <si>
    <t>3.2.3.1</t>
  </si>
  <si>
    <t>3.2.4</t>
  </si>
  <si>
    <t>3.2.5</t>
  </si>
  <si>
    <t>3.2.6</t>
  </si>
  <si>
    <t>3.2.7</t>
  </si>
  <si>
    <t>3.2.4.1</t>
  </si>
  <si>
    <t>3.2.5.1</t>
  </si>
  <si>
    <t xml:space="preserve">также в сальдированном выражении (п. 3.2.3 - п. 1.2.3) </t>
  </si>
  <si>
    <t xml:space="preserve">также в сальдированном выражении (п. 3.2.4 - п. 1.2.4) </t>
  </si>
  <si>
    <t>3.2.8</t>
  </si>
  <si>
    <t>3.2.9</t>
  </si>
  <si>
    <t>14.2.4</t>
  </si>
  <si>
    <t>14.2.5</t>
  </si>
  <si>
    <t>14.2.6</t>
  </si>
  <si>
    <t>Таблица П 1.5</t>
  </si>
  <si>
    <t>Таблица П1.4</t>
  </si>
  <si>
    <t>ООО "Кемэнерго"</t>
  </si>
  <si>
    <t>3.2.10</t>
  </si>
  <si>
    <t>3.2.11</t>
  </si>
  <si>
    <t>ООО "КЭнК"</t>
  </si>
  <si>
    <t>ПАО "ФСК ЕЭС"</t>
  </si>
  <si>
    <t>ПАО "МРСК Сибири"-"Кузбассэнерго-РЭС"</t>
  </si>
  <si>
    <t>АО "Электросеть"</t>
  </si>
  <si>
    <t>АО "УК "Кузбассразрезуголь"</t>
  </si>
  <si>
    <t>ПАО "Кузбассэнергосбыт"</t>
  </si>
  <si>
    <t>Заявленная мощность, МВт</t>
  </si>
  <si>
    <t>Расчетная мощность,                                              МВт</t>
  </si>
  <si>
    <t>1 полугодие 2020г.</t>
  </si>
  <si>
    <t>2 полугодие 2020г.</t>
  </si>
  <si>
    <t>2020 год</t>
  </si>
  <si>
    <t>АО "ЭнергоПаритет"</t>
  </si>
  <si>
    <t>1.4.1.</t>
  </si>
  <si>
    <t>1.4.2.</t>
  </si>
  <si>
    <t>1.4.3.</t>
  </si>
  <si>
    <t>1.4.4.</t>
  </si>
  <si>
    <t>1.4.5.</t>
  </si>
  <si>
    <t>ООО "ЭнергоПаритет"</t>
  </si>
  <si>
    <t xml:space="preserve">поступление эл. энергии от других сетевых организаций, в т.ч. </t>
  </si>
  <si>
    <t>Таблица № 8 Приложения № 6</t>
  </si>
  <si>
    <t>к Пояснениям по предоставлению заявления и материалов</t>
  </si>
  <si>
    <t>Примечание</t>
  </si>
  <si>
    <t>Таблица № 9 Приложения № 6</t>
  </si>
  <si>
    <t>N п/п</t>
  </si>
  <si>
    <t>Наименование</t>
  </si>
  <si>
    <t>Подстанция</t>
  </si>
  <si>
    <t>Силовой трансформатор или реактор (одно- или трехфазный), или вольтодобавочный трансформатор</t>
  </si>
  <si>
    <t>Воздушный выключатель</t>
  </si>
  <si>
    <t>Масляный (вакуумный) выключатель</t>
  </si>
  <si>
    <t>Отделитель с короткозамыкателем</t>
  </si>
  <si>
    <t>Выключатель нагрузки</t>
  </si>
  <si>
    <t>Синхронный компенсатор мощн. до 50 Мвар</t>
  </si>
  <si>
    <t>То же, 50 Мвар и более</t>
  </si>
  <si>
    <t>Статические конденсаторы</t>
  </si>
  <si>
    <t>Мачтовая (столбовая) ТП</t>
  </si>
  <si>
    <t>Однотрансформаторная ТП, КТП</t>
  </si>
  <si>
    <t>Двухтрансформаторная ТП, КТП</t>
  </si>
  <si>
    <t>Однотрансформаторная подстанция 34/0,4 кВ</t>
  </si>
  <si>
    <t>Плановый период  2020 год</t>
  </si>
  <si>
    <t>Отпуск (передача) электроэнергии территориальной сетевой организацией на 2020 год</t>
  </si>
  <si>
    <t>ЗАО "ЭПК"</t>
  </si>
  <si>
    <t>Потребители ПАО "Кузбассэнергосбыт"</t>
  </si>
  <si>
    <t>АО "Система"</t>
  </si>
  <si>
    <t>3.2.9.1</t>
  </si>
  <si>
    <t xml:space="preserve">также в сальдированном выражении (п. 3.2.9 - п. 1.2.3)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</si>
</sst>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#,##0.000000"/>
    <numFmt numFmtId="167" formatCode="0.0"/>
    <numFmt numFmtId="168" formatCode="_-* #,##0_$_-;\-* #,##0_$_-;_-* &quot;-&quot;_$_-;_-@_-"/>
    <numFmt numFmtId="169" formatCode="_-* #,##0.00_$_-;\-* #,##0.00_$_-;_-* &quot;-&quot;??_$_-;_-@_-"/>
    <numFmt numFmtId="170" formatCode="&quot;$&quot;#,##0_);[Red]\(&quot;$&quot;#,##0\)"/>
    <numFmt numFmtId="171" formatCode="_-* #,##0.00&quot;$&quot;_-;\-* #,##0.00&quot;$&quot;_-;_-* &quot;-&quot;??&quot;$&quot;_-;_-@_-"/>
    <numFmt numFmtId="172" formatCode="General_)"/>
    <numFmt numFmtId="173" formatCode="_([$€-2]* #,##0.00_);_([$€-2]* \(#,##0.00\);_([$€-2]* &quot;-&quot;??_)"/>
    <numFmt numFmtId="174" formatCode="_-* #,##0.00\ _₽_-;\-* #,##0.00\ _₽_-;_-* &quot;-&quot;??\ _₽_-;_-@_-"/>
    <numFmt numFmtId="175" formatCode="_-* #,##0.00\ _р_у_б_._-;\-* #,##0.00\ _р_у_б_._-;_-* &quot;-&quot;??\ _р_у_б_._-;_-@_-"/>
  </numFmts>
  <fonts count="8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name val="Arial Cyr"/>
      <charset val="204"/>
    </font>
    <font>
      <b/>
      <sz val="9"/>
      <name val="Tahoma"/>
      <family val="2"/>
      <charset val="204"/>
    </font>
    <font>
      <b/>
      <sz val="9"/>
      <color indexed="8"/>
      <name val="Tahoma"/>
      <family val="2"/>
      <charset val="204"/>
    </font>
    <font>
      <sz val="9"/>
      <name val="Tahoma"/>
      <family val="2"/>
      <charset val="204"/>
    </font>
    <font>
      <b/>
      <sz val="16"/>
      <name val="Times New Roman"/>
      <family val="1"/>
      <charset val="204"/>
    </font>
    <font>
      <sz val="10"/>
      <color rgb="FFFFFFF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name val="Arial Cyr"/>
    </font>
    <font>
      <sz val="10"/>
      <name val="Arial"/>
      <family val="2"/>
    </font>
    <font>
      <sz val="8"/>
      <name val="Optima"/>
      <family val="2"/>
    </font>
    <font>
      <sz val="8"/>
      <name val="Helv"/>
      <charset val="204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sz val="10"/>
      <color indexed="50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0"/>
      <color indexed="8"/>
      <name val="Arial Cyr"/>
      <family val="2"/>
      <charset val="204"/>
    </font>
    <font>
      <b/>
      <sz val="11"/>
      <color indexed="52"/>
      <name val="Calibri"/>
      <family val="2"/>
      <charset val="204"/>
    </font>
    <font>
      <b/>
      <sz val="10"/>
      <color indexed="10"/>
      <name val="Arial Cyr"/>
      <family val="2"/>
      <charset val="204"/>
    </font>
    <font>
      <u/>
      <sz val="7.7"/>
      <color theme="10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45"/>
      <name val="Arial Cyr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45"/>
      <name val="Arial Cyr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45"/>
      <name val="Arial Cyr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indexed="9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indexed="45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18"/>
      <name val="Arial Cyr"/>
      <family val="2"/>
      <charset val="204"/>
    </font>
    <font>
      <sz val="10"/>
      <color rgb="FF000000"/>
      <name val="Arial Cyr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sz val="10"/>
      <color indexed="20"/>
      <name val="Arial Cyr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i/>
      <sz val="10"/>
      <color indexed="22"/>
      <name val="Arial Cyr"/>
      <family val="2"/>
      <charset val="204"/>
    </font>
    <font>
      <sz val="11"/>
      <color indexed="52"/>
      <name val="Calibri"/>
      <family val="2"/>
      <charset val="204"/>
    </font>
    <font>
      <sz val="10"/>
      <color indexed="10"/>
      <name val="Arial Cyr"/>
      <family val="2"/>
      <charset val="204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sz val="10"/>
      <color indexed="46"/>
      <name val="Arial Cyr"/>
      <family val="2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5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60"/>
      </patternFill>
    </fill>
    <fill>
      <patternFill patternType="solid">
        <fgColor indexed="44"/>
      </patternFill>
    </fill>
    <fill>
      <patternFill patternType="solid">
        <fgColor indexed="63"/>
      </patternFill>
    </fill>
    <fill>
      <patternFill patternType="solid">
        <fgColor indexed="11"/>
      </patternFill>
    </fill>
    <fill>
      <patternFill patternType="solid">
        <fgColor indexed="23"/>
      </patternFill>
    </fill>
    <fill>
      <patternFill patternType="solid">
        <fgColor indexed="26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1"/>
      </patternFill>
    </fill>
    <fill>
      <patternFill patternType="solid">
        <fgColor indexed="4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38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40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35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10"/>
        <bgColor indexed="60"/>
      </patternFill>
    </fill>
    <fill>
      <patternFill patternType="solid">
        <fgColor indexed="26"/>
        <bgColor indexed="9"/>
      </patternFill>
    </fill>
    <fill>
      <patternFill patternType="solid">
        <fgColor indexed="11"/>
        <bgColor indexed="49"/>
      </patternFill>
    </fill>
    <fill>
      <patternFill patternType="solid">
        <fgColor indexed="55"/>
        <bgColor indexed="23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</borders>
  <cellStyleXfs count="394">
    <xf numFmtId="0" fontId="0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6" fillId="0" borderId="0"/>
    <xf numFmtId="4" fontId="6" fillId="2" borderId="0" applyFont="0" applyBorder="0">
      <alignment horizontal="right"/>
    </xf>
    <xf numFmtId="0" fontId="12" fillId="0" borderId="30" applyBorder="0">
      <alignment horizontal="center" vertical="center" wrapText="1"/>
    </xf>
    <xf numFmtId="4" fontId="14" fillId="3" borderId="1" applyBorder="0">
      <alignment horizontal="right"/>
    </xf>
    <xf numFmtId="4" fontId="6" fillId="2" borderId="0" applyFont="0" applyBorder="0">
      <alignment horizontal="right"/>
    </xf>
    <xf numFmtId="4" fontId="14" fillId="4" borderId="5" applyBorder="0">
      <alignment horizontal="right"/>
    </xf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4" fillId="0" borderId="57">
      <protection locked="0"/>
    </xf>
    <xf numFmtId="44" fontId="24" fillId="0" borderId="0">
      <protection locked="0"/>
    </xf>
    <xf numFmtId="44" fontId="24" fillId="0" borderId="0">
      <protection locked="0"/>
    </xf>
    <xf numFmtId="44" fontId="24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4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7" borderId="0" applyNumberFormat="0" applyBorder="0" applyAlignment="0" applyProtection="0"/>
    <xf numFmtId="0" fontId="27" fillId="14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9" borderId="0" applyNumberFormat="0" applyBorder="0" applyAlignment="0" applyProtection="0"/>
    <xf numFmtId="0" fontId="27" fillId="1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9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2" borderId="0" applyNumberFormat="0" applyBorder="0" applyAlignment="0" applyProtection="0"/>
    <xf numFmtId="0" fontId="27" fillId="20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7" borderId="0" applyNumberFormat="0" applyBorder="0" applyAlignment="0" applyProtection="0"/>
    <xf numFmtId="0" fontId="27" fillId="14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1" borderId="0" applyNumberFormat="0" applyBorder="0" applyAlignment="0" applyProtection="0"/>
    <xf numFmtId="0" fontId="27" fillId="2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8" fillId="22" borderId="0" applyNumberFormat="0" applyBorder="0" applyAlignment="0" applyProtection="0"/>
    <xf numFmtId="0" fontId="29" fillId="14" borderId="0" applyNumberFormat="0" applyBorder="0" applyAlignment="0" applyProtection="0"/>
    <xf numFmtId="0" fontId="28" fillId="22" borderId="0" applyNumberFormat="0" applyBorder="0" applyAlignment="0" applyProtection="0"/>
    <xf numFmtId="0" fontId="28" fillId="9" borderId="0" applyNumberFormat="0" applyBorder="0" applyAlignment="0" applyProtection="0"/>
    <xf numFmtId="0" fontId="29" fillId="18" borderId="0" applyNumberFormat="0" applyBorder="0" applyAlignment="0" applyProtection="0"/>
    <xf numFmtId="0" fontId="28" fillId="9" borderId="0" applyNumberFormat="0" applyBorder="0" applyAlignment="0" applyProtection="0"/>
    <xf numFmtId="0" fontId="28" fillId="19" borderId="0" applyNumberFormat="0" applyBorder="0" applyAlignment="0" applyProtection="0"/>
    <xf numFmtId="0" fontId="29" fillId="11" borderId="0" applyNumberFormat="0" applyBorder="0" applyAlignment="0" applyProtection="0"/>
    <xf numFmtId="0" fontId="28" fillId="19" borderId="0" applyNumberFormat="0" applyBorder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3" borderId="0" applyNumberFormat="0" applyBorder="0" applyAlignment="0" applyProtection="0"/>
    <xf numFmtId="0" fontId="28" fillId="25" borderId="0" applyNumberFormat="0" applyBorder="0" applyAlignment="0" applyProtection="0"/>
    <xf numFmtId="0" fontId="29" fillId="14" borderId="0" applyNumberFormat="0" applyBorder="0" applyAlignment="0" applyProtection="0"/>
    <xf numFmtId="0" fontId="28" fillId="25" borderId="0" applyNumberFormat="0" applyBorder="0" applyAlignment="0" applyProtection="0"/>
    <xf numFmtId="0" fontId="28" fillId="7" borderId="0" applyNumberFormat="0" applyBorder="0" applyAlignment="0" applyProtection="0"/>
    <xf numFmtId="0" fontId="29" fillId="9" borderId="0" applyNumberFormat="0" applyBorder="0" applyAlignment="0" applyProtection="0"/>
    <xf numFmtId="0" fontId="28" fillId="7" borderId="0" applyNumberFormat="0" applyBorder="0" applyAlignment="0" applyProtection="0"/>
    <xf numFmtId="168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0" fillId="0" borderId="0" applyFont="0" applyFill="0" applyBorder="0" applyAlignment="0" applyProtection="0"/>
    <xf numFmtId="0" fontId="32" fillId="0" borderId="0"/>
    <xf numFmtId="0" fontId="23" fillId="0" borderId="0"/>
    <xf numFmtId="0" fontId="33" fillId="0" borderId="0"/>
    <xf numFmtId="0" fontId="34" fillId="0" borderId="0"/>
    <xf numFmtId="0" fontId="35" fillId="0" borderId="0"/>
    <xf numFmtId="0" fontId="36" fillId="0" borderId="0" applyNumberFormat="0">
      <alignment horizontal="left"/>
    </xf>
    <xf numFmtId="4" fontId="37" fillId="3" borderId="58" applyNumberFormat="0" applyProtection="0">
      <alignment vertical="center"/>
    </xf>
    <xf numFmtId="4" fontId="38" fillId="3" borderId="58" applyNumberFormat="0" applyProtection="0">
      <alignment vertical="center"/>
    </xf>
    <xf numFmtId="4" fontId="37" fillId="3" borderId="58" applyNumberFormat="0" applyProtection="0">
      <alignment horizontal="left" vertical="center" indent="1"/>
    </xf>
    <xf numFmtId="4" fontId="37" fillId="3" borderId="58" applyNumberFormat="0" applyProtection="0">
      <alignment horizontal="left" vertical="center" indent="1"/>
    </xf>
    <xf numFmtId="0" fontId="30" fillId="26" borderId="58" applyNumberFormat="0" applyProtection="0">
      <alignment horizontal="left" vertical="center" indent="1"/>
    </xf>
    <xf numFmtId="4" fontId="37" fillId="27" borderId="58" applyNumberFormat="0" applyProtection="0">
      <alignment horizontal="right" vertical="center"/>
    </xf>
    <xf numFmtId="4" fontId="37" fillId="28" borderId="58" applyNumberFormat="0" applyProtection="0">
      <alignment horizontal="right" vertical="center"/>
    </xf>
    <xf numFmtId="4" fontId="37" fillId="29" borderId="58" applyNumberFormat="0" applyProtection="0">
      <alignment horizontal="right" vertical="center"/>
    </xf>
    <xf numFmtId="4" fontId="37" fillId="30" borderId="58" applyNumberFormat="0" applyProtection="0">
      <alignment horizontal="right" vertical="center"/>
    </xf>
    <xf numFmtId="4" fontId="37" fillId="31" borderId="58" applyNumberFormat="0" applyProtection="0">
      <alignment horizontal="right" vertical="center"/>
    </xf>
    <xf numFmtId="4" fontId="37" fillId="32" borderId="58" applyNumberFormat="0" applyProtection="0">
      <alignment horizontal="right" vertical="center"/>
    </xf>
    <xf numFmtId="4" fontId="37" fillId="33" borderId="58" applyNumberFormat="0" applyProtection="0">
      <alignment horizontal="right" vertical="center"/>
    </xf>
    <xf numFmtId="4" fontId="37" fillId="34" borderId="58" applyNumberFormat="0" applyProtection="0">
      <alignment horizontal="right" vertical="center"/>
    </xf>
    <xf numFmtId="4" fontId="37" fillId="35" borderId="58" applyNumberFormat="0" applyProtection="0">
      <alignment horizontal="right" vertical="center"/>
    </xf>
    <xf numFmtId="4" fontId="39" fillId="36" borderId="58" applyNumberFormat="0" applyProtection="0">
      <alignment horizontal="left" vertical="center" indent="1"/>
    </xf>
    <xf numFmtId="4" fontId="37" fillId="37" borderId="59" applyNumberFormat="0" applyProtection="0">
      <alignment horizontal="left" vertical="center" indent="1"/>
    </xf>
    <xf numFmtId="4" fontId="40" fillId="38" borderId="0" applyNumberFormat="0" applyProtection="0">
      <alignment horizontal="left" vertical="center" indent="1"/>
    </xf>
    <xf numFmtId="0" fontId="30" fillId="26" borderId="58" applyNumberFormat="0" applyProtection="0">
      <alignment horizontal="left" vertical="center" indent="1"/>
    </xf>
    <xf numFmtId="4" fontId="41" fillId="37" borderId="58" applyNumberFormat="0" applyProtection="0">
      <alignment horizontal="left" vertical="center" indent="1"/>
    </xf>
    <xf numFmtId="4" fontId="41" fillId="39" borderId="58" applyNumberFormat="0" applyProtection="0">
      <alignment horizontal="left" vertical="center" indent="1"/>
    </xf>
    <xf numFmtId="0" fontId="30" fillId="39" borderId="58" applyNumberFormat="0" applyProtection="0">
      <alignment horizontal="left" vertical="center" indent="1"/>
    </xf>
    <xf numFmtId="0" fontId="30" fillId="39" borderId="58" applyNumberFormat="0" applyProtection="0">
      <alignment horizontal="left" vertical="center" indent="1"/>
    </xf>
    <xf numFmtId="0" fontId="30" fillId="40" borderId="58" applyNumberFormat="0" applyProtection="0">
      <alignment horizontal="left" vertical="center" indent="1"/>
    </xf>
    <xf numFmtId="0" fontId="30" fillId="40" borderId="58" applyNumberFormat="0" applyProtection="0">
      <alignment horizontal="left" vertical="center" indent="1"/>
    </xf>
    <xf numFmtId="0" fontId="30" fillId="41" borderId="58" applyNumberFormat="0" applyProtection="0">
      <alignment horizontal="left" vertical="center" indent="1"/>
    </xf>
    <xf numFmtId="0" fontId="30" fillId="41" borderId="58" applyNumberFormat="0" applyProtection="0">
      <alignment horizontal="left" vertical="center" indent="1"/>
    </xf>
    <xf numFmtId="0" fontId="30" fillId="26" borderId="58" applyNumberFormat="0" applyProtection="0">
      <alignment horizontal="left" vertical="center" indent="1"/>
    </xf>
    <xf numFmtId="0" fontId="30" fillId="26" borderId="58" applyNumberFormat="0" applyProtection="0">
      <alignment horizontal="left" vertical="center" indent="1"/>
    </xf>
    <xf numFmtId="4" fontId="37" fillId="42" borderId="58" applyNumberFormat="0" applyProtection="0">
      <alignment vertical="center"/>
    </xf>
    <xf numFmtId="4" fontId="38" fillId="42" borderId="58" applyNumberFormat="0" applyProtection="0">
      <alignment vertical="center"/>
    </xf>
    <xf numFmtId="4" fontId="37" fillId="42" borderId="58" applyNumberFormat="0" applyProtection="0">
      <alignment horizontal="left" vertical="center" indent="1"/>
    </xf>
    <xf numFmtId="4" fontId="37" fillId="42" borderId="58" applyNumberFormat="0" applyProtection="0">
      <alignment horizontal="left" vertical="center" indent="1"/>
    </xf>
    <xf numFmtId="4" fontId="37" fillId="37" borderId="58" applyNumberFormat="0" applyProtection="0">
      <alignment horizontal="right" vertical="center"/>
    </xf>
    <xf numFmtId="4" fontId="38" fillId="37" borderId="58" applyNumberFormat="0" applyProtection="0">
      <alignment horizontal="right" vertical="center"/>
    </xf>
    <xf numFmtId="0" fontId="30" fillId="26" borderId="58" applyNumberFormat="0" applyProtection="0">
      <alignment horizontal="left" vertical="center" indent="1"/>
    </xf>
    <xf numFmtId="0" fontId="30" fillId="26" borderId="58" applyNumberFormat="0" applyProtection="0">
      <alignment horizontal="left" vertical="center" indent="1"/>
    </xf>
    <xf numFmtId="0" fontId="30" fillId="26" borderId="58" applyNumberFormat="0" applyProtection="0">
      <alignment horizontal="left" vertical="center" indent="1"/>
    </xf>
    <xf numFmtId="0" fontId="42" fillId="0" borderId="0"/>
    <xf numFmtId="4" fontId="43" fillId="37" borderId="58" applyNumberFormat="0" applyProtection="0">
      <alignment horizontal="right" vertical="center"/>
    </xf>
    <xf numFmtId="0" fontId="28" fillId="43" borderId="0" applyNumberFormat="0" applyBorder="0" applyAlignment="0" applyProtection="0"/>
    <xf numFmtId="0" fontId="29" fillId="44" borderId="0" applyNumberFormat="0" applyBorder="0" applyAlignment="0" applyProtection="0"/>
    <xf numFmtId="0" fontId="28" fillId="43" borderId="0" applyNumberFormat="0" applyBorder="0" applyAlignment="0" applyProtection="0"/>
    <xf numFmtId="0" fontId="28" fillId="45" borderId="0" applyNumberFormat="0" applyBorder="0" applyAlignment="0" applyProtection="0"/>
    <xf numFmtId="0" fontId="29" fillId="18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9" fillId="47" borderId="0" applyNumberFormat="0" applyBorder="0" applyAlignment="0" applyProtection="0"/>
    <xf numFmtId="0" fontId="28" fillId="46" borderId="0" applyNumberFormat="0" applyBorder="0" applyAlignment="0" applyProtection="0"/>
    <xf numFmtId="0" fontId="28" fillId="23" borderId="0" applyNumberFormat="0" applyBorder="0" applyAlignment="0" applyProtection="0"/>
    <xf numFmtId="0" fontId="29" fillId="48" borderId="0" applyNumberFormat="0" applyBorder="0" applyAlignment="0" applyProtection="0"/>
    <xf numFmtId="0" fontId="28" fillId="23" borderId="0" applyNumberFormat="0" applyBorder="0" applyAlignment="0" applyProtection="0"/>
    <xf numFmtId="0" fontId="28" fillId="25" borderId="0" applyNumberFormat="0" applyBorder="0" applyAlignment="0" applyProtection="0"/>
    <xf numFmtId="0" fontId="29" fillId="44" borderId="0" applyNumberFormat="0" applyBorder="0" applyAlignment="0" applyProtection="0"/>
    <xf numFmtId="0" fontId="28" fillId="25" borderId="0" applyNumberFormat="0" applyBorder="0" applyAlignment="0" applyProtection="0"/>
    <xf numFmtId="0" fontId="28" fillId="49" borderId="0" applyNumberFormat="0" applyBorder="0" applyAlignment="0" applyProtection="0"/>
    <xf numFmtId="0" fontId="29" fillId="18" borderId="0" applyNumberFormat="0" applyBorder="0" applyAlignment="0" applyProtection="0"/>
    <xf numFmtId="0" fontId="28" fillId="49" borderId="0" applyNumberFormat="0" applyBorder="0" applyAlignment="0" applyProtection="0"/>
    <xf numFmtId="172" fontId="44" fillId="0" borderId="60">
      <protection locked="0"/>
    </xf>
    <xf numFmtId="0" fontId="45" fillId="15" borderId="61" applyNumberFormat="0" applyAlignment="0" applyProtection="0"/>
    <xf numFmtId="0" fontId="46" fillId="9" borderId="62" applyNumberFormat="0" applyAlignment="0" applyProtection="0"/>
    <xf numFmtId="0" fontId="45" fillId="15" borderId="61" applyNumberFormat="0" applyAlignment="0" applyProtection="0"/>
    <xf numFmtId="0" fontId="47" fillId="50" borderId="58" applyNumberFormat="0" applyAlignment="0" applyProtection="0"/>
    <xf numFmtId="0" fontId="48" fillId="13" borderId="63" applyNumberFormat="0" applyAlignment="0" applyProtection="0"/>
    <xf numFmtId="0" fontId="47" fillId="50" borderId="58" applyNumberFormat="0" applyAlignment="0" applyProtection="0"/>
    <xf numFmtId="0" fontId="49" fillId="50" borderId="61" applyNumberFormat="0" applyAlignment="0" applyProtection="0"/>
    <xf numFmtId="0" fontId="50" fillId="13" borderId="62" applyNumberFormat="0" applyAlignment="0" applyProtection="0"/>
    <xf numFmtId="0" fontId="49" fillId="50" borderId="61" applyNumberFormat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Border="0">
      <alignment horizontal="center" vertical="center" wrapText="1"/>
    </xf>
    <xf numFmtId="0" fontId="53" fillId="0" borderId="64" applyNumberFormat="0" applyFill="0" applyAlignment="0" applyProtection="0"/>
    <xf numFmtId="0" fontId="54" fillId="0" borderId="65" applyNumberFormat="0" applyFill="0" applyAlignment="0" applyProtection="0"/>
    <xf numFmtId="0" fontId="53" fillId="0" borderId="64" applyNumberFormat="0" applyFill="0" applyAlignment="0" applyProtection="0"/>
    <xf numFmtId="0" fontId="55" fillId="0" borderId="66" applyNumberFormat="0" applyFill="0" applyAlignment="0" applyProtection="0"/>
    <xf numFmtId="0" fontId="56" fillId="0" borderId="67" applyNumberFormat="0" applyFill="0" applyAlignment="0" applyProtection="0"/>
    <xf numFmtId="0" fontId="55" fillId="0" borderId="66" applyNumberFormat="0" applyFill="0" applyAlignment="0" applyProtection="0"/>
    <xf numFmtId="0" fontId="57" fillId="0" borderId="68" applyNumberFormat="0" applyFill="0" applyAlignment="0" applyProtection="0"/>
    <xf numFmtId="0" fontId="58" fillId="0" borderId="69" applyNumberFormat="0" applyFill="0" applyAlignment="0" applyProtection="0"/>
    <xf numFmtId="0" fontId="57" fillId="0" borderId="6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2" fontId="59" fillId="51" borderId="60"/>
    <xf numFmtId="0" fontId="60" fillId="0" borderId="70" applyNumberFormat="0" applyFill="0" applyAlignment="0" applyProtection="0"/>
    <xf numFmtId="0" fontId="48" fillId="0" borderId="71" applyNumberFormat="0" applyFill="0" applyAlignment="0" applyProtection="0"/>
    <xf numFmtId="0" fontId="60" fillId="0" borderId="70" applyNumberFormat="0" applyFill="0" applyAlignment="0" applyProtection="0"/>
    <xf numFmtId="0" fontId="61" fillId="52" borderId="72" applyNumberFormat="0" applyAlignment="0" applyProtection="0"/>
    <xf numFmtId="0" fontId="62" fillId="24" borderId="73" applyNumberFormat="0" applyAlignment="0" applyProtection="0"/>
    <xf numFmtId="0" fontId="61" fillId="52" borderId="72" applyNumberFormat="0" applyAlignment="0" applyProtection="0"/>
    <xf numFmtId="0" fontId="63" fillId="2" borderId="0" applyFill="0">
      <alignment wrapText="1"/>
    </xf>
    <xf numFmtId="0" fontId="64" fillId="0" borderId="0">
      <alignment horizontal="center" vertical="top" wrapText="1"/>
    </xf>
    <xf numFmtId="0" fontId="65" fillId="0" borderId="0">
      <alignment horizontal="centerContinuous" vertical="center" wrapText="1"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8" fillId="48" borderId="0" applyNumberFormat="0" applyBorder="0" applyAlignment="0" applyProtection="0"/>
    <xf numFmtId="0" fontId="69" fillId="21" borderId="0" applyNumberFormat="0" applyBorder="0" applyAlignment="0" applyProtection="0"/>
    <xf numFmtId="0" fontId="68" fillId="48" borderId="0" applyNumberFormat="0" applyBorder="0" applyAlignment="0" applyProtection="0"/>
    <xf numFmtId="0" fontId="6" fillId="0" borderId="0"/>
    <xf numFmtId="0" fontId="6" fillId="0" borderId="0"/>
    <xf numFmtId="173" fontId="6" fillId="0" borderId="0"/>
    <xf numFmtId="0" fontId="70" fillId="0" borderId="0" applyNumberFormat="0" applyFont="0" applyBorder="0" applyProtection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71" fillId="0" borderId="0"/>
    <xf numFmtId="0" fontId="30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2" fillId="0" borderId="0"/>
    <xf numFmtId="0" fontId="72" fillId="0" borderId="0"/>
    <xf numFmtId="0" fontId="20" fillId="0" borderId="0"/>
    <xf numFmtId="0" fontId="30" fillId="0" borderId="0"/>
    <xf numFmtId="0" fontId="70" fillId="0" borderId="0" applyNumberFormat="0" applyBorder="0" applyProtection="0"/>
    <xf numFmtId="0" fontId="6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33" fillId="0" borderId="0"/>
    <xf numFmtId="0" fontId="6" fillId="0" borderId="0"/>
    <xf numFmtId="0" fontId="73" fillId="0" borderId="0"/>
    <xf numFmtId="0" fontId="20" fillId="0" borderId="0"/>
    <xf numFmtId="0" fontId="20" fillId="0" borderId="0"/>
    <xf numFmtId="0" fontId="30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73" fillId="0" borderId="0"/>
    <xf numFmtId="0" fontId="6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4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74" fillId="0" borderId="0" applyNumberFormat="0" applyFont="0" applyBorder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75" fillId="0" borderId="0"/>
    <xf numFmtId="0" fontId="6" fillId="0" borderId="0"/>
    <xf numFmtId="0" fontId="30" fillId="0" borderId="0"/>
    <xf numFmtId="0" fontId="6" fillId="0" borderId="0"/>
    <xf numFmtId="0" fontId="30" fillId="0" borderId="0"/>
    <xf numFmtId="0" fontId="30" fillId="0" borderId="0"/>
    <xf numFmtId="0" fontId="6" fillId="0" borderId="0"/>
    <xf numFmtId="0" fontId="30" fillId="0" borderId="0"/>
    <xf numFmtId="0" fontId="3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73" fillId="0" borderId="0"/>
    <xf numFmtId="0" fontId="6" fillId="0" borderId="0"/>
    <xf numFmtId="0" fontId="30" fillId="0" borderId="0"/>
    <xf numFmtId="0" fontId="30" fillId="0" borderId="0"/>
    <xf numFmtId="0" fontId="76" fillId="8" borderId="0" applyNumberFormat="0" applyBorder="0" applyAlignment="0" applyProtection="0"/>
    <xf numFmtId="0" fontId="77" fillId="53" borderId="0" applyNumberFormat="0" applyBorder="0" applyAlignment="0" applyProtection="0"/>
    <xf numFmtId="0" fontId="76" fillId="8" borderId="0" applyNumberFormat="0" applyBorder="0" applyAlignment="0" applyProtection="0"/>
    <xf numFmtId="167" fontId="78" fillId="3" borderId="45" applyNumberFormat="0" applyBorder="0" applyAlignment="0">
      <alignment vertical="center"/>
      <protection locked="0"/>
    </xf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0" fillId="21" borderId="62" applyNumberFormat="0" applyFont="0" applyAlignment="0" applyProtection="0"/>
    <xf numFmtId="0" fontId="30" fillId="21" borderId="61" applyNumberFormat="0" applyFont="0" applyAlignment="0" applyProtection="0"/>
    <xf numFmtId="0" fontId="30" fillId="21" borderId="62" applyNumberFormat="0" applyFont="0" applyAlignment="0" applyProtection="0"/>
    <xf numFmtId="0" fontId="6" fillId="21" borderId="62" applyNumberFormat="0" applyFont="0" applyAlignment="0" applyProtection="0"/>
    <xf numFmtId="0" fontId="30" fillId="21" borderId="62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1" fillId="0" borderId="74" applyNumberFormat="0" applyFill="0" applyAlignment="0" applyProtection="0"/>
    <xf numFmtId="0" fontId="82" fillId="0" borderId="75" applyNumberFormat="0" applyFill="0" applyAlignment="0" applyProtection="0"/>
    <xf numFmtId="0" fontId="81" fillId="0" borderId="74" applyNumberFormat="0" applyFill="0" applyAlignment="0" applyProtection="0"/>
    <xf numFmtId="0" fontId="22" fillId="0" borderId="0"/>
    <xf numFmtId="0" fontId="22" fillId="0" borderId="0"/>
    <xf numFmtId="0" fontId="22" fillId="0" borderId="0"/>
    <xf numFmtId="38" fontId="71" fillId="0" borderId="0">
      <alignment vertical="top"/>
    </xf>
    <xf numFmtId="0" fontId="22" fillId="0" borderId="0"/>
    <xf numFmtId="38" fontId="71" fillId="0" borderId="0">
      <alignment vertical="top"/>
    </xf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49" fontId="63" fillId="0" borderId="0">
      <alignment horizontal="center"/>
    </xf>
    <xf numFmtId="41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1" fontId="7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73" fillId="0" borderId="0"/>
    <xf numFmtId="43" fontId="26" fillId="0" borderId="0" applyFont="0" applyFill="0" applyBorder="0" applyAlignment="0" applyProtection="0"/>
    <xf numFmtId="174" fontId="30" fillId="0" borderId="0" applyFont="0" applyFill="0" applyBorder="0" applyAlignment="0" applyProtection="0"/>
    <xf numFmtId="174" fontId="30" fillId="0" borderId="0" applyFont="0" applyFill="0" applyBorder="0" applyAlignment="0" applyProtection="0"/>
    <xf numFmtId="174" fontId="30" fillId="0" borderId="0" applyFont="0" applyFill="0" applyBorder="0" applyAlignment="0" applyProtection="0"/>
    <xf numFmtId="174" fontId="30" fillId="0" borderId="0" applyFont="0" applyFill="0" applyBorder="0" applyAlignment="0" applyProtection="0"/>
    <xf numFmtId="174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20" fillId="0" borderId="0" applyFont="0" applyFill="0" applyBorder="0" applyAlignment="0" applyProtection="0"/>
    <xf numFmtId="174" fontId="30" fillId="0" borderId="0" applyFont="0" applyFill="0" applyBorder="0" applyAlignment="0" applyProtection="0"/>
    <xf numFmtId="174" fontId="30" fillId="0" borderId="0" applyFont="0" applyFill="0" applyBorder="0" applyAlignment="0" applyProtection="0"/>
    <xf numFmtId="174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30" fillId="0" borderId="0" applyFont="0" applyFill="0" applyBorder="0" applyAlignment="0" applyProtection="0"/>
    <xf numFmtId="174" fontId="30" fillId="0" borderId="0" applyFont="0" applyFill="0" applyBorder="0" applyAlignment="0" applyProtection="0"/>
    <xf numFmtId="174" fontId="30" fillId="0" borderId="0" applyFont="0" applyFill="0" applyBorder="0" applyAlignment="0" applyProtection="0"/>
    <xf numFmtId="174" fontId="30" fillId="0" borderId="0" applyFont="0" applyFill="0" applyBorder="0" applyAlignment="0" applyProtection="0"/>
    <xf numFmtId="174" fontId="30" fillId="0" borderId="0" applyFont="0" applyFill="0" applyBorder="0" applyAlignment="0" applyProtection="0"/>
    <xf numFmtId="174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30" fillId="0" borderId="0" applyFont="0" applyFill="0" applyBorder="0" applyAlignment="0" applyProtection="0"/>
    <xf numFmtId="174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3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174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" fontId="14" fillId="2" borderId="0" applyBorder="0">
      <alignment horizontal="right"/>
    </xf>
    <xf numFmtId="4" fontId="14" fillId="2" borderId="1" applyFont="0" applyBorder="0">
      <alignment horizontal="right"/>
    </xf>
    <xf numFmtId="0" fontId="85" fillId="10" borderId="0" applyNumberFormat="0" applyBorder="0" applyAlignment="0" applyProtection="0"/>
    <xf numFmtId="0" fontId="86" fillId="11" borderId="0" applyNumberFormat="0" applyBorder="0" applyAlignment="0" applyProtection="0"/>
    <xf numFmtId="0" fontId="85" fillId="10" borderId="0" applyNumberFormat="0" applyBorder="0" applyAlignment="0" applyProtection="0"/>
    <xf numFmtId="44" fontId="24" fillId="0" borderId="0">
      <protection locked="0"/>
    </xf>
    <xf numFmtId="0" fontId="60" fillId="0" borderId="70" applyNumberFormat="0" applyFill="0" applyAlignment="0" applyProtection="0"/>
    <xf numFmtId="0" fontId="45" fillId="54" borderId="61" applyNumberFormat="0" applyAlignment="0" applyProtection="0"/>
    <xf numFmtId="0" fontId="60" fillId="0" borderId="70" applyNumberFormat="0" applyFill="0" applyAlignment="0" applyProtection="0"/>
    <xf numFmtId="0" fontId="76" fillId="55" borderId="0" applyNumberFormat="0" applyBorder="0" applyAlignment="0" applyProtection="0"/>
    <xf numFmtId="0" fontId="28" fillId="56" borderId="0" applyNumberFormat="0" applyBorder="0" applyAlignment="0" applyProtection="0"/>
    <xf numFmtId="0" fontId="76" fillId="55" borderId="0" applyNumberFormat="0" applyBorder="0" applyAlignment="0" applyProtection="0"/>
    <xf numFmtId="0" fontId="66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0" fillId="57" borderId="62" applyNumberFormat="0" applyAlignment="0" applyProtection="0"/>
    <xf numFmtId="0" fontId="53" fillId="0" borderId="64" applyNumberFormat="0" applyFill="0" applyAlignment="0" applyProtection="0"/>
    <xf numFmtId="0" fontId="30" fillId="57" borderId="62" applyNumberFormat="0" applyAlignment="0" applyProtection="0"/>
    <xf numFmtId="0" fontId="28" fillId="58" borderId="0" applyNumberFormat="0" applyBorder="0" applyAlignment="0" applyProtection="0"/>
    <xf numFmtId="0" fontId="81" fillId="0" borderId="74" applyNumberFormat="0" applyFill="0" applyAlignment="0" applyProtection="0"/>
    <xf numFmtId="0" fontId="61" fillId="59" borderId="72" applyNumberFormat="0" applyAlignment="0" applyProtection="0"/>
    <xf numFmtId="0" fontId="83" fillId="0" borderId="0" applyNumberFormat="0" applyFill="0" applyBorder="0" applyAlignment="0" applyProtection="0"/>
  </cellStyleXfs>
  <cellXfs count="436">
    <xf numFmtId="0" fontId="0" fillId="0" borderId="0" xfId="0"/>
    <xf numFmtId="0" fontId="1" fillId="0" borderId="0" xfId="4" applyFont="1"/>
    <xf numFmtId="0" fontId="7" fillId="0" borderId="0" xfId="4" applyFont="1" applyFill="1" applyAlignment="1" applyProtection="1">
      <alignment horizontal="center"/>
    </xf>
    <xf numFmtId="2" fontId="7" fillId="0" borderId="0" xfId="4" applyNumberFormat="1" applyFont="1" applyProtection="1"/>
    <xf numFmtId="0" fontId="7" fillId="0" borderId="0" xfId="4" applyFont="1" applyFill="1" applyProtection="1"/>
    <xf numFmtId="0" fontId="7" fillId="0" borderId="0" xfId="4" applyFont="1" applyFill="1" applyAlignment="1" applyProtection="1">
      <alignment horizontal="center"/>
      <protection locked="0"/>
    </xf>
    <xf numFmtId="0" fontId="7" fillId="0" borderId="0" xfId="4" applyFont="1" applyFill="1" applyProtection="1">
      <protection locked="0"/>
    </xf>
    <xf numFmtId="2" fontId="7" fillId="0" borderId="0" xfId="4" applyNumberFormat="1" applyFont="1" applyProtection="1">
      <protection locked="0"/>
    </xf>
    <xf numFmtId="2" fontId="7" fillId="0" borderId="8" xfId="4" applyNumberFormat="1" applyFont="1" applyBorder="1" applyAlignment="1" applyProtection="1">
      <alignment horizontal="center"/>
    </xf>
    <xf numFmtId="2" fontId="7" fillId="0" borderId="1" xfId="4" applyNumberFormat="1" applyFont="1" applyBorder="1" applyAlignment="1" applyProtection="1">
      <alignment horizontal="center"/>
    </xf>
    <xf numFmtId="2" fontId="7" fillId="0" borderId="9" xfId="4" applyNumberFormat="1" applyFont="1" applyBorder="1" applyAlignment="1" applyProtection="1">
      <alignment horizontal="center"/>
    </xf>
    <xf numFmtId="0" fontId="7" fillId="0" borderId="13" xfId="4" applyFont="1" applyFill="1" applyBorder="1" applyAlignment="1" applyProtection="1">
      <alignment horizontal="center"/>
    </xf>
    <xf numFmtId="0" fontId="7" fillId="0" borderId="15" xfId="4" applyFont="1" applyFill="1" applyBorder="1" applyAlignment="1" applyProtection="1">
      <alignment horizontal="center"/>
    </xf>
    <xf numFmtId="1" fontId="7" fillId="0" borderId="10" xfId="4" applyNumberFormat="1" applyFont="1" applyBorder="1" applyAlignment="1" applyProtection="1">
      <alignment horizontal="center"/>
    </xf>
    <xf numFmtId="1" fontId="7" fillId="0" borderId="11" xfId="4" applyNumberFormat="1" applyFont="1" applyBorder="1" applyAlignment="1" applyProtection="1">
      <alignment horizontal="center"/>
    </xf>
    <xf numFmtId="1" fontId="7" fillId="0" borderId="12" xfId="4" applyNumberFormat="1" applyFont="1" applyBorder="1" applyAlignment="1" applyProtection="1">
      <alignment horizontal="center"/>
    </xf>
    <xf numFmtId="164" fontId="7" fillId="0" borderId="8" xfId="4" applyNumberFormat="1" applyFont="1" applyBorder="1" applyProtection="1">
      <protection locked="0"/>
    </xf>
    <xf numFmtId="164" fontId="7" fillId="0" borderId="1" xfId="4" applyNumberFormat="1" applyFont="1" applyBorder="1" applyProtection="1">
      <protection locked="0"/>
    </xf>
    <xf numFmtId="165" fontId="7" fillId="0" borderId="9" xfId="4" applyNumberFormat="1" applyFont="1" applyBorder="1" applyProtection="1">
      <protection locked="0"/>
    </xf>
    <xf numFmtId="164" fontId="7" fillId="3" borderId="1" xfId="4" applyNumberFormat="1" applyFont="1" applyFill="1" applyBorder="1" applyProtection="1">
      <protection locked="0"/>
    </xf>
    <xf numFmtId="165" fontId="7" fillId="3" borderId="9" xfId="4" applyNumberFormat="1" applyFont="1" applyFill="1" applyBorder="1" applyProtection="1">
      <protection locked="0"/>
    </xf>
    <xf numFmtId="164" fontId="7" fillId="2" borderId="8" xfId="4" applyNumberFormat="1" applyFont="1" applyFill="1" applyBorder="1" applyProtection="1">
      <protection locked="0"/>
    </xf>
    <xf numFmtId="0" fontId="1" fillId="0" borderId="0" xfId="4" applyFont="1" applyProtection="1"/>
    <xf numFmtId="0" fontId="4" fillId="0" borderId="0" xfId="4" applyFont="1" applyProtection="1">
      <protection locked="0"/>
    </xf>
    <xf numFmtId="0" fontId="4" fillId="0" borderId="0" xfId="4" applyFont="1" applyAlignment="1" applyProtection="1">
      <alignment horizontal="center"/>
      <protection locked="0"/>
    </xf>
    <xf numFmtId="0" fontId="4" fillId="0" borderId="0" xfId="4" applyFont="1" applyProtection="1"/>
    <xf numFmtId="0" fontId="4" fillId="0" borderId="8" xfId="4" applyFont="1" applyBorder="1" applyAlignment="1" applyProtection="1">
      <alignment horizontal="center"/>
    </xf>
    <xf numFmtId="0" fontId="4" fillId="0" borderId="1" xfId="4" applyFont="1" applyBorder="1" applyAlignment="1" applyProtection="1">
      <alignment horizontal="center"/>
    </xf>
    <xf numFmtId="0" fontId="4" fillId="0" borderId="9" xfId="4" applyFont="1" applyBorder="1" applyAlignment="1" applyProtection="1">
      <alignment horizontal="center"/>
    </xf>
    <xf numFmtId="0" fontId="4" fillId="0" borderId="0" xfId="4" applyFont="1" applyAlignment="1" applyProtection="1">
      <alignment horizontal="center"/>
    </xf>
    <xf numFmtId="0" fontId="4" fillId="0" borderId="36" xfId="4" applyFont="1" applyBorder="1" applyAlignment="1" applyProtection="1">
      <alignment horizontal="center"/>
    </xf>
    <xf numFmtId="0" fontId="4" fillId="0" borderId="37" xfId="4" applyFont="1" applyBorder="1" applyAlignment="1" applyProtection="1">
      <alignment horizontal="center"/>
    </xf>
    <xf numFmtId="0" fontId="4" fillId="0" borderId="13" xfId="4" applyFont="1" applyBorder="1" applyAlignment="1" applyProtection="1">
      <alignment horizontal="center"/>
    </xf>
    <xf numFmtId="0" fontId="4" fillId="0" borderId="14" xfId="4" applyFont="1" applyBorder="1" applyAlignment="1" applyProtection="1">
      <alignment horizontal="center"/>
    </xf>
    <xf numFmtId="0" fontId="4" fillId="0" borderId="15" xfId="4" applyFont="1" applyBorder="1" applyAlignment="1" applyProtection="1">
      <alignment horizontal="center"/>
    </xf>
    <xf numFmtId="0" fontId="4" fillId="0" borderId="0" xfId="4" applyFont="1" applyFill="1" applyProtection="1"/>
    <xf numFmtId="165" fontId="4" fillId="0" borderId="8" xfId="4" applyNumberFormat="1" applyFont="1" applyBorder="1" applyProtection="1">
      <protection locked="0"/>
    </xf>
    <xf numFmtId="165" fontId="4" fillId="0" borderId="1" xfId="4" applyNumberFormat="1" applyFont="1" applyBorder="1" applyProtection="1">
      <protection locked="0"/>
    </xf>
    <xf numFmtId="165" fontId="4" fillId="0" borderId="9" xfId="4" applyNumberFormat="1" applyFont="1" applyBorder="1" applyProtection="1">
      <protection locked="0"/>
    </xf>
    <xf numFmtId="165" fontId="4" fillId="3" borderId="1" xfId="4" applyNumberFormat="1" applyFont="1" applyFill="1" applyBorder="1" applyProtection="1">
      <protection locked="0"/>
    </xf>
    <xf numFmtId="165" fontId="4" fillId="3" borderId="9" xfId="4" applyNumberFormat="1" applyFont="1" applyFill="1" applyBorder="1" applyProtection="1">
      <protection locked="0"/>
    </xf>
    <xf numFmtId="165" fontId="4" fillId="2" borderId="8" xfId="4" applyNumberFormat="1" applyFont="1" applyFill="1" applyBorder="1" applyProtection="1">
      <protection locked="0"/>
    </xf>
    <xf numFmtId="0" fontId="1" fillId="0" borderId="0" xfId="4" applyFont="1" applyFill="1" applyAlignment="1" applyProtection="1">
      <alignment horizontal="left" vertical="justify"/>
    </xf>
    <xf numFmtId="0" fontId="4" fillId="0" borderId="0" xfId="4" applyFont="1" applyAlignment="1" applyProtection="1">
      <alignment horizontal="center" vertical="center" wrapText="1"/>
      <protection locked="0"/>
    </xf>
    <xf numFmtId="166" fontId="4" fillId="0" borderId="0" xfId="4" applyNumberFormat="1" applyFont="1" applyProtection="1">
      <protection locked="0"/>
    </xf>
    <xf numFmtId="164" fontId="4" fillId="0" borderId="0" xfId="4" applyNumberFormat="1" applyFont="1" applyAlignment="1" applyProtection="1">
      <alignment horizontal="center"/>
      <protection locked="0"/>
    </xf>
    <xf numFmtId="3" fontId="4" fillId="0" borderId="0" xfId="4" applyNumberFormat="1" applyFont="1" applyAlignment="1" applyProtection="1">
      <alignment horizontal="center"/>
      <protection locked="0"/>
    </xf>
    <xf numFmtId="0" fontId="4" fillId="0" borderId="0" xfId="4" applyFont="1" applyFill="1" applyProtection="1">
      <protection locked="0"/>
    </xf>
    <xf numFmtId="0" fontId="4" fillId="0" borderId="0" xfId="4" applyFont="1" applyFill="1" applyAlignment="1" applyProtection="1">
      <alignment horizontal="right"/>
      <protection locked="0"/>
    </xf>
    <xf numFmtId="0" fontId="1" fillId="0" borderId="0" xfId="4" applyFont="1" applyProtection="1">
      <protection locked="0"/>
    </xf>
    <xf numFmtId="166" fontId="4" fillId="0" borderId="1" xfId="4" applyNumberFormat="1" applyFont="1" applyBorder="1" applyAlignment="1" applyProtection="1">
      <alignment horizontal="center"/>
    </xf>
    <xf numFmtId="3" fontId="4" fillId="0" borderId="1" xfId="4" applyNumberFormat="1" applyFont="1" applyBorder="1" applyAlignment="1" applyProtection="1">
      <alignment horizontal="center"/>
    </xf>
    <xf numFmtId="0" fontId="4" fillId="0" borderId="1" xfId="4" applyFont="1" applyFill="1" applyBorder="1" applyAlignment="1" applyProtection="1">
      <alignment horizontal="center"/>
    </xf>
    <xf numFmtId="1" fontId="4" fillId="0" borderId="1" xfId="4" applyNumberFormat="1" applyFont="1" applyBorder="1" applyAlignment="1" applyProtection="1">
      <alignment horizontal="center" vertical="center" wrapText="1"/>
    </xf>
    <xf numFmtId="1" fontId="4" fillId="0" borderId="1" xfId="4" applyNumberFormat="1" applyFont="1" applyBorder="1" applyAlignment="1" applyProtection="1">
      <alignment horizontal="center"/>
    </xf>
    <xf numFmtId="1" fontId="4" fillId="0" borderId="0" xfId="4" applyNumberFormat="1" applyFont="1" applyProtection="1"/>
    <xf numFmtId="164" fontId="4" fillId="3" borderId="1" xfId="4" applyNumberFormat="1" applyFont="1" applyFill="1" applyBorder="1" applyProtection="1">
      <protection locked="0"/>
    </xf>
    <xf numFmtId="3" fontId="4" fillId="3" borderId="1" xfId="4" applyNumberFormat="1" applyFont="1" applyFill="1" applyBorder="1" applyAlignment="1" applyProtection="1">
      <alignment horizontal="center"/>
      <protection locked="0"/>
    </xf>
    <xf numFmtId="0" fontId="4" fillId="3" borderId="1" xfId="4" applyFont="1" applyFill="1" applyBorder="1" applyProtection="1">
      <protection locked="0"/>
    </xf>
    <xf numFmtId="167" fontId="4" fillId="3" borderId="1" xfId="4" applyNumberFormat="1" applyFont="1" applyFill="1" applyBorder="1" applyProtection="1">
      <protection locked="0"/>
    </xf>
    <xf numFmtId="0" fontId="4" fillId="0" borderId="1" xfId="4" applyFont="1" applyFill="1" applyBorder="1" applyProtection="1">
      <protection locked="0"/>
    </xf>
    <xf numFmtId="164" fontId="4" fillId="2" borderId="1" xfId="4" applyNumberFormat="1" applyFont="1" applyFill="1" applyBorder="1" applyProtection="1">
      <protection locked="0"/>
    </xf>
    <xf numFmtId="1" fontId="4" fillId="2" borderId="1" xfId="4" applyNumberFormat="1" applyFont="1" applyFill="1" applyBorder="1" applyProtection="1">
      <protection locked="0"/>
    </xf>
    <xf numFmtId="1" fontId="4" fillId="3" borderId="1" xfId="4" applyNumberFormat="1" applyFont="1" applyFill="1" applyBorder="1" applyProtection="1">
      <protection locked="0"/>
    </xf>
    <xf numFmtId="164" fontId="4" fillId="3" borderId="1" xfId="4" applyNumberFormat="1" applyFont="1" applyFill="1" applyBorder="1" applyAlignment="1" applyProtection="1">
      <alignment horizontal="right"/>
      <protection locked="0"/>
    </xf>
    <xf numFmtId="164" fontId="10" fillId="3" borderId="1" xfId="4" applyNumberFormat="1" applyFont="1" applyFill="1" applyBorder="1" applyProtection="1">
      <protection locked="0"/>
    </xf>
    <xf numFmtId="1" fontId="4" fillId="3" borderId="1" xfId="4" applyNumberFormat="1" applyFont="1" applyFill="1" applyBorder="1" applyAlignment="1" applyProtection="1">
      <alignment horizontal="center"/>
      <protection locked="0"/>
    </xf>
    <xf numFmtId="49" fontId="4" fillId="0" borderId="0" xfId="4" applyNumberFormat="1" applyFont="1" applyFill="1" applyBorder="1" applyAlignment="1" applyProtection="1">
      <alignment horizontal="center" vertical="center" wrapText="1"/>
    </xf>
    <xf numFmtId="0" fontId="4" fillId="0" borderId="0" xfId="4" applyFont="1" applyFill="1" applyBorder="1" applyProtection="1"/>
    <xf numFmtId="166" fontId="4" fillId="0" borderId="0" xfId="4" applyNumberFormat="1" applyFont="1" applyFill="1" applyBorder="1" applyProtection="1"/>
    <xf numFmtId="164" fontId="4" fillId="0" borderId="0" xfId="4" applyNumberFormat="1" applyFont="1" applyFill="1" applyBorder="1" applyAlignment="1" applyProtection="1">
      <alignment horizontal="center"/>
    </xf>
    <xf numFmtId="1" fontId="4" fillId="0" borderId="0" xfId="4" applyNumberFormat="1" applyFont="1" applyFill="1" applyBorder="1" applyProtection="1"/>
    <xf numFmtId="3" fontId="4" fillId="0" borderId="0" xfId="4" applyNumberFormat="1" applyFont="1" applyFill="1" applyBorder="1" applyAlignment="1" applyProtection="1">
      <alignment horizontal="center"/>
    </xf>
    <xf numFmtId="0" fontId="4" fillId="0" borderId="0" xfId="4" applyFont="1" applyFill="1" applyBorder="1" applyProtection="1">
      <protection locked="0"/>
    </xf>
    <xf numFmtId="167" fontId="4" fillId="0" borderId="0" xfId="4" applyNumberFormat="1" applyFont="1" applyFill="1" applyBorder="1" applyProtection="1">
      <protection locked="0"/>
    </xf>
    <xf numFmtId="0" fontId="2" fillId="0" borderId="0" xfId="4" applyFont="1" applyAlignment="1">
      <alignment horizontal="center"/>
    </xf>
    <xf numFmtId="0" fontId="2" fillId="0" borderId="0" xfId="4" applyFont="1" applyAlignment="1">
      <alignment vertical="justify"/>
    </xf>
    <xf numFmtId="166" fontId="2" fillId="0" borderId="0" xfId="4" applyNumberFormat="1" applyFont="1"/>
    <xf numFmtId="0" fontId="2" fillId="0" borderId="0" xfId="4" applyFont="1"/>
    <xf numFmtId="0" fontId="2" fillId="0" borderId="0" xfId="4" applyFont="1" applyBorder="1"/>
    <xf numFmtId="0" fontId="2" fillId="0" borderId="0" xfId="4" applyFont="1" applyBorder="1" applyAlignment="1">
      <alignment vertical="justify"/>
    </xf>
    <xf numFmtId="166" fontId="2" fillId="0" borderId="0" xfId="4" applyNumberFormat="1" applyFont="1" applyBorder="1"/>
    <xf numFmtId="166" fontId="1" fillId="0" borderId="10" xfId="4" applyNumberFormat="1" applyFont="1" applyBorder="1" applyAlignment="1">
      <alignment horizontal="center" vertical="center" wrapText="1"/>
    </xf>
    <xf numFmtId="0" fontId="1" fillId="0" borderId="11" xfId="4" applyFont="1" applyBorder="1" applyAlignment="1">
      <alignment horizontal="center" vertical="center" wrapText="1"/>
    </xf>
    <xf numFmtId="0" fontId="1" fillId="0" borderId="12" xfId="4" applyFont="1" applyBorder="1" applyAlignment="1">
      <alignment horizontal="center" vertical="center" wrapText="1"/>
    </xf>
    <xf numFmtId="166" fontId="1" fillId="0" borderId="19" xfId="4" applyNumberFormat="1" applyFont="1" applyBorder="1" applyAlignment="1">
      <alignment horizontal="center" vertical="center" wrapText="1"/>
    </xf>
    <xf numFmtId="0" fontId="1" fillId="3" borderId="9" xfId="4" applyFont="1" applyFill="1" applyBorder="1" applyProtection="1">
      <protection locked="0"/>
    </xf>
    <xf numFmtId="0" fontId="1" fillId="3" borderId="0" xfId="4" applyFont="1" applyFill="1" applyProtection="1">
      <protection locked="0"/>
    </xf>
    <xf numFmtId="49" fontId="1" fillId="3" borderId="8" xfId="4" applyNumberFormat="1" applyFont="1" applyFill="1" applyBorder="1" applyAlignment="1" applyProtection="1">
      <alignment horizontal="center"/>
      <protection locked="0"/>
    </xf>
    <xf numFmtId="0" fontId="1" fillId="3" borderId="3" xfId="4" applyFont="1" applyFill="1" applyBorder="1" applyAlignment="1" applyProtection="1">
      <alignment horizontal="left" vertical="center" wrapText="1"/>
      <protection locked="0"/>
    </xf>
    <xf numFmtId="164" fontId="1" fillId="3" borderId="8" xfId="4" applyNumberFormat="1" applyFont="1" applyFill="1" applyBorder="1" applyProtection="1">
      <protection locked="0"/>
    </xf>
    <xf numFmtId="164" fontId="1" fillId="3" borderId="1" xfId="4" applyNumberFormat="1" applyFont="1" applyFill="1" applyBorder="1" applyProtection="1">
      <protection locked="0"/>
    </xf>
    <xf numFmtId="164" fontId="1" fillId="3" borderId="4" xfId="4" applyNumberFormat="1" applyFont="1" applyFill="1" applyBorder="1" applyProtection="1">
      <protection locked="0"/>
    </xf>
    <xf numFmtId="0" fontId="1" fillId="0" borderId="0" xfId="4" applyFont="1" applyFill="1" applyProtection="1">
      <protection locked="0"/>
    </xf>
    <xf numFmtId="49" fontId="1" fillId="0" borderId="8" xfId="4" applyNumberFormat="1" applyFont="1" applyFill="1" applyBorder="1" applyAlignment="1" applyProtection="1">
      <alignment horizontal="center"/>
      <protection locked="0"/>
    </xf>
    <xf numFmtId="0" fontId="1" fillId="0" borderId="3" xfId="4" applyFont="1" applyFill="1" applyBorder="1" applyAlignment="1" applyProtection="1">
      <alignment horizontal="left" vertical="center" wrapText="1"/>
      <protection locked="0"/>
    </xf>
    <xf numFmtId="164" fontId="1" fillId="0" borderId="8" xfId="4" applyNumberFormat="1" applyFont="1" applyFill="1" applyBorder="1" applyProtection="1">
      <protection locked="0"/>
    </xf>
    <xf numFmtId="164" fontId="1" fillId="0" borderId="1" xfId="4" applyNumberFormat="1" applyFont="1" applyFill="1" applyBorder="1" applyProtection="1">
      <protection locked="0"/>
    </xf>
    <xf numFmtId="0" fontId="1" fillId="0" borderId="39" xfId="4" applyFont="1" applyFill="1" applyBorder="1" applyProtection="1">
      <protection locked="0"/>
    </xf>
    <xf numFmtId="164" fontId="1" fillId="0" borderId="4" xfId="4" applyNumberFormat="1" applyFont="1" applyFill="1" applyBorder="1" applyProtection="1">
      <protection locked="0"/>
    </xf>
    <xf numFmtId="164" fontId="1" fillId="3" borderId="9" xfId="4" applyNumberFormat="1" applyFont="1" applyFill="1" applyBorder="1" applyProtection="1">
      <protection locked="0"/>
    </xf>
    <xf numFmtId="0" fontId="1" fillId="3" borderId="1" xfId="4" applyFont="1" applyFill="1" applyBorder="1" applyProtection="1">
      <protection locked="0"/>
    </xf>
    <xf numFmtId="0" fontId="1" fillId="0" borderId="0" xfId="4" applyFont="1" applyFill="1" applyProtection="1"/>
    <xf numFmtId="0" fontId="1" fillId="3" borderId="3" xfId="4" applyFont="1" applyFill="1" applyBorder="1" applyAlignment="1" applyProtection="1">
      <alignment vertical="justify"/>
      <protection locked="0"/>
    </xf>
    <xf numFmtId="166" fontId="1" fillId="3" borderId="1" xfId="4" applyNumberFormat="1" applyFont="1" applyFill="1" applyBorder="1" applyProtection="1">
      <protection locked="0"/>
    </xf>
    <xf numFmtId="166" fontId="1" fillId="3" borderId="9" xfId="4" applyNumberFormat="1" applyFont="1" applyFill="1" applyBorder="1" applyProtection="1">
      <protection locked="0"/>
    </xf>
    <xf numFmtId="49" fontId="1" fillId="0" borderId="8" xfId="4" applyNumberFormat="1" applyFont="1" applyBorder="1" applyAlignment="1" applyProtection="1">
      <alignment horizontal="center"/>
      <protection locked="0"/>
    </xf>
    <xf numFmtId="0" fontId="1" fillId="0" borderId="3" xfId="4" applyFont="1" applyBorder="1" applyAlignment="1" applyProtection="1">
      <alignment horizontal="left" vertical="center" wrapText="1"/>
      <protection locked="0"/>
    </xf>
    <xf numFmtId="164" fontId="1" fillId="0" borderId="8" xfId="4" applyNumberFormat="1" applyFont="1" applyBorder="1" applyProtection="1">
      <protection locked="0"/>
    </xf>
    <xf numFmtId="164" fontId="1" fillId="0" borderId="1" xfId="4" applyNumberFormat="1" applyFont="1" applyBorder="1" applyProtection="1">
      <protection locked="0"/>
    </xf>
    <xf numFmtId="164" fontId="1" fillId="0" borderId="4" xfId="4" applyNumberFormat="1" applyFont="1" applyBorder="1" applyProtection="1">
      <protection locked="0"/>
    </xf>
    <xf numFmtId="0" fontId="1" fillId="0" borderId="3" xfId="4" quotePrefix="1" applyFont="1" applyBorder="1" applyAlignment="1" applyProtection="1">
      <alignment horizontal="left" vertical="center" wrapText="1"/>
      <protection locked="0"/>
    </xf>
    <xf numFmtId="49" fontId="1" fillId="2" borderId="8" xfId="4" applyNumberFormat="1" applyFont="1" applyFill="1" applyBorder="1" applyAlignment="1" applyProtection="1">
      <alignment horizontal="center"/>
      <protection locked="0"/>
    </xf>
    <xf numFmtId="0" fontId="1" fillId="2" borderId="3" xfId="4" applyFont="1" applyFill="1" applyBorder="1" applyAlignment="1" applyProtection="1">
      <alignment horizontal="left" vertical="center" wrapText="1"/>
      <protection locked="0"/>
    </xf>
    <xf numFmtId="166" fontId="1" fillId="3" borderId="8" xfId="4" applyNumberFormat="1" applyFont="1" applyFill="1" applyBorder="1" applyProtection="1">
      <protection locked="0"/>
    </xf>
    <xf numFmtId="166" fontId="1" fillId="3" borderId="4" xfId="4" applyNumberFormat="1" applyFont="1" applyFill="1" applyBorder="1" applyProtection="1">
      <protection locked="0"/>
    </xf>
    <xf numFmtId="49" fontId="1" fillId="3" borderId="10" xfId="4" applyNumberFormat="1" applyFont="1" applyFill="1" applyBorder="1" applyAlignment="1" applyProtection="1">
      <alignment horizontal="center"/>
      <protection locked="0"/>
    </xf>
    <xf numFmtId="0" fontId="1" fillId="3" borderId="21" xfId="4" applyFont="1" applyFill="1" applyBorder="1" applyAlignment="1" applyProtection="1">
      <alignment horizontal="left" vertical="center" wrapText="1"/>
      <protection locked="0"/>
    </xf>
    <xf numFmtId="166" fontId="1" fillId="3" borderId="10" xfId="4" applyNumberFormat="1" applyFont="1" applyFill="1" applyBorder="1" applyProtection="1">
      <protection locked="0"/>
    </xf>
    <xf numFmtId="166" fontId="1" fillId="3" borderId="11" xfId="4" applyNumberFormat="1" applyFont="1" applyFill="1" applyBorder="1" applyProtection="1">
      <protection locked="0"/>
    </xf>
    <xf numFmtId="0" fontId="1" fillId="3" borderId="11" xfId="4" applyFont="1" applyFill="1" applyBorder="1" applyProtection="1">
      <protection locked="0"/>
    </xf>
    <xf numFmtId="0" fontId="1" fillId="3" borderId="12" xfId="4" applyFont="1" applyFill="1" applyBorder="1" applyProtection="1">
      <protection locked="0"/>
    </xf>
    <xf numFmtId="166" fontId="1" fillId="3" borderId="19" xfId="4" applyNumberFormat="1" applyFont="1" applyFill="1" applyBorder="1" applyProtection="1">
      <protection locked="0"/>
    </xf>
    <xf numFmtId="49" fontId="1" fillId="0" borderId="0" xfId="4" applyNumberFormat="1" applyFont="1" applyAlignment="1" applyProtection="1">
      <alignment horizontal="center"/>
      <protection locked="0"/>
    </xf>
    <xf numFmtId="0" fontId="1" fillId="0" borderId="0" xfId="4" applyFont="1" applyAlignment="1" applyProtection="1">
      <alignment vertical="justify"/>
      <protection locked="0"/>
    </xf>
    <xf numFmtId="166" fontId="1" fillId="0" borderId="0" xfId="4" applyNumberFormat="1" applyFont="1" applyProtection="1">
      <protection locked="0"/>
    </xf>
    <xf numFmtId="49" fontId="1" fillId="0" borderId="0" xfId="4" applyNumberFormat="1" applyFont="1" applyAlignment="1" applyProtection="1">
      <alignment horizontal="left"/>
      <protection locked="0"/>
    </xf>
    <xf numFmtId="49" fontId="1" fillId="0" borderId="0" xfId="4" applyNumberFormat="1" applyFont="1" applyAlignment="1">
      <alignment horizontal="center"/>
    </xf>
    <xf numFmtId="0" fontId="1" fillId="0" borderId="0" xfId="4" applyFont="1" applyAlignment="1">
      <alignment vertical="justify"/>
    </xf>
    <xf numFmtId="166" fontId="1" fillId="0" borderId="0" xfId="4" applyNumberFormat="1" applyFont="1"/>
    <xf numFmtId="0" fontId="4" fillId="0" borderId="0" xfId="4" applyFont="1"/>
    <xf numFmtId="0" fontId="3" fillId="0" borderId="0" xfId="4" applyFont="1" applyAlignment="1">
      <alignment horizontal="center" vertical="center" wrapText="1"/>
    </xf>
    <xf numFmtId="0" fontId="9" fillId="0" borderId="0" xfId="4" applyFont="1" applyAlignment="1">
      <alignment horizontal="center"/>
    </xf>
    <xf numFmtId="0" fontId="3" fillId="0" borderId="23" xfId="4" applyFont="1" applyBorder="1" applyAlignment="1">
      <alignment horizontal="center" vertical="center" wrapText="1"/>
    </xf>
    <xf numFmtId="4" fontId="4" fillId="0" borderId="0" xfId="4" applyNumberFormat="1" applyFont="1"/>
    <xf numFmtId="0" fontId="6" fillId="0" borderId="1" xfId="4" applyFill="1" applyBorder="1" applyAlignment="1" applyProtection="1">
      <alignment horizontal="center" vertical="center" wrapText="1"/>
    </xf>
    <xf numFmtId="0" fontId="6" fillId="0" borderId="4" xfId="4" applyFill="1" applyBorder="1" applyProtection="1"/>
    <xf numFmtId="4" fontId="14" fillId="2" borderId="8" xfId="7" applyNumberFormat="1" applyFill="1" applyBorder="1" applyProtection="1">
      <alignment horizontal="right"/>
    </xf>
    <xf numFmtId="4" fontId="14" fillId="3" borderId="1" xfId="7" applyNumberFormat="1" applyBorder="1" applyProtection="1">
      <alignment horizontal="right"/>
      <protection locked="0"/>
    </xf>
    <xf numFmtId="0" fontId="3" fillId="0" borderId="0" xfId="4" applyFont="1"/>
    <xf numFmtId="0" fontId="6" fillId="0" borderId="1" xfId="4" applyBorder="1" applyProtection="1"/>
    <xf numFmtId="0" fontId="4" fillId="0" borderId="0" xfId="4" applyFont="1" applyAlignment="1">
      <alignment vertical="center"/>
    </xf>
    <xf numFmtId="164" fontId="14" fillId="3" borderId="1" xfId="7" applyNumberFormat="1" applyBorder="1" applyProtection="1">
      <alignment horizontal="right"/>
      <protection locked="0"/>
    </xf>
    <xf numFmtId="0" fontId="6" fillId="0" borderId="1" xfId="4" applyBorder="1" applyAlignment="1" applyProtection="1">
      <alignment horizontal="left" vertical="top" wrapText="1"/>
    </xf>
    <xf numFmtId="0" fontId="6" fillId="0" borderId="1" xfId="4" applyBorder="1" applyAlignment="1" applyProtection="1">
      <alignment horizontal="center" vertical="center" wrapText="1"/>
    </xf>
    <xf numFmtId="0" fontId="12" fillId="0" borderId="8" xfId="4" applyFont="1" applyBorder="1" applyAlignment="1" applyProtection="1">
      <alignment vertical="top"/>
    </xf>
    <xf numFmtId="0" fontId="12" fillId="0" borderId="1" xfId="4" applyFont="1" applyBorder="1" applyAlignment="1" applyProtection="1">
      <alignment horizontal="left" vertical="top" wrapText="1"/>
    </xf>
    <xf numFmtId="0" fontId="12" fillId="0" borderId="1" xfId="4" applyFont="1" applyBorder="1" applyAlignment="1" applyProtection="1">
      <alignment horizontal="center" vertical="center" wrapText="1"/>
    </xf>
    <xf numFmtId="0" fontId="12" fillId="0" borderId="1" xfId="4" applyFont="1" applyBorder="1" applyAlignment="1" applyProtection="1">
      <alignment vertical="top"/>
    </xf>
    <xf numFmtId="4" fontId="12" fillId="2" borderId="8" xfId="4" applyNumberFormat="1" applyFont="1" applyFill="1" applyBorder="1" applyProtection="1"/>
    <xf numFmtId="0" fontId="6" fillId="0" borderId="8" xfId="4" applyBorder="1" applyProtection="1"/>
    <xf numFmtId="4" fontId="12" fillId="0" borderId="1" xfId="5" applyFont="1" applyFill="1" applyBorder="1" applyAlignment="1" applyProtection="1">
      <alignment horizontal="center" vertical="center" wrapText="1"/>
    </xf>
    <xf numFmtId="0" fontId="6" fillId="0" borderId="1" xfId="4" applyNumberFormat="1" applyBorder="1" applyProtection="1"/>
    <xf numFmtId="4" fontId="12" fillId="2" borderId="8" xfId="5" applyNumberFormat="1" applyFont="1" applyBorder="1" applyAlignment="1" applyProtection="1">
      <alignment horizontal="right" vertical="center"/>
    </xf>
    <xf numFmtId="4" fontId="12" fillId="2" borderId="25" xfId="5" applyFont="1" applyBorder="1" applyAlignment="1" applyProtection="1">
      <alignment horizontal="right" vertical="center"/>
    </xf>
    <xf numFmtId="4" fontId="12" fillId="0" borderId="1" xfId="7" applyNumberFormat="1" applyFont="1" applyFill="1" applyBorder="1" applyAlignment="1" applyProtection="1">
      <alignment horizontal="center" vertical="center" wrapText="1"/>
    </xf>
    <xf numFmtId="0" fontId="14" fillId="0" borderId="1" xfId="7" applyNumberFormat="1" applyFont="1" applyFill="1" applyBorder="1" applyProtection="1">
      <alignment horizontal="right"/>
      <protection locked="0"/>
    </xf>
    <xf numFmtId="4" fontId="14" fillId="2" borderId="8" xfId="7" applyNumberFormat="1" applyFill="1" applyBorder="1" applyAlignment="1" applyProtection="1">
      <alignment horizontal="right" vertical="center"/>
      <protection locked="0"/>
    </xf>
    <xf numFmtId="4" fontId="14" fillId="3" borderId="1" xfId="7" applyNumberFormat="1" applyFill="1" applyBorder="1" applyAlignment="1" applyProtection="1">
      <alignment horizontal="right" vertical="center"/>
      <protection locked="0"/>
    </xf>
    <xf numFmtId="0" fontId="14" fillId="0" borderId="1" xfId="7" applyNumberFormat="1" applyFill="1" applyBorder="1" applyProtection="1">
      <alignment horizontal="right"/>
      <protection locked="0"/>
    </xf>
    <xf numFmtId="4" fontId="12" fillId="0" borderId="11" xfId="7" applyNumberFormat="1" applyFont="1" applyFill="1" applyBorder="1" applyAlignment="1" applyProtection="1">
      <alignment horizontal="center" vertical="center" wrapText="1"/>
    </xf>
    <xf numFmtId="0" fontId="14" fillId="0" borderId="11" xfId="7" applyNumberFormat="1" applyFill="1" applyBorder="1" applyProtection="1">
      <alignment horizontal="right"/>
      <protection locked="0"/>
    </xf>
    <xf numFmtId="4" fontId="14" fillId="2" borderId="10" xfId="7" applyNumberFormat="1" applyFill="1" applyBorder="1" applyAlignment="1" applyProtection="1">
      <alignment horizontal="right" vertical="center"/>
      <protection locked="0"/>
    </xf>
    <xf numFmtId="4" fontId="14" fillId="3" borderId="11" xfId="7" applyNumberFormat="1" applyFill="1" applyBorder="1" applyAlignment="1" applyProtection="1">
      <alignment horizontal="right" vertical="center"/>
      <protection locked="0"/>
    </xf>
    <xf numFmtId="0" fontId="4" fillId="0" borderId="0" xfId="4" applyFont="1" applyFill="1"/>
    <xf numFmtId="166" fontId="4" fillId="0" borderId="0" xfId="4" applyNumberFormat="1" applyFont="1"/>
    <xf numFmtId="0" fontId="4" fillId="0" borderId="0" xfId="4" applyFont="1" applyAlignment="1">
      <alignment horizontal="center" vertical="center" wrapText="1"/>
    </xf>
    <xf numFmtId="0" fontId="3" fillId="0" borderId="0" xfId="4" applyFont="1" applyFill="1" applyBorder="1" applyAlignment="1">
      <alignment horizontal="center" wrapText="1"/>
    </xf>
    <xf numFmtId="0" fontId="4" fillId="0" borderId="0" xfId="4" applyFont="1" applyFill="1" applyBorder="1"/>
    <xf numFmtId="0" fontId="4" fillId="0" borderId="0" xfId="4" applyFont="1" applyFill="1" applyBorder="1" applyAlignment="1">
      <alignment horizontal="center" wrapText="1"/>
    </xf>
    <xf numFmtId="4" fontId="2" fillId="0" borderId="0" xfId="5" applyFont="1" applyFill="1" applyBorder="1" applyAlignment="1" applyProtection="1">
      <alignment vertical="center"/>
    </xf>
    <xf numFmtId="0" fontId="4" fillId="0" borderId="0" xfId="4" applyFont="1" applyFill="1" applyBorder="1" applyAlignment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Border="1"/>
    <xf numFmtId="4" fontId="4" fillId="0" borderId="0" xfId="4" applyNumberFormat="1" applyFont="1" applyFill="1" applyBorder="1"/>
    <xf numFmtId="4" fontId="3" fillId="0" borderId="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3" fillId="0" borderId="0" xfId="4" applyFont="1" applyFill="1" applyBorder="1" applyAlignment="1">
      <alignment horizontal="left" wrapText="1"/>
    </xf>
    <xf numFmtId="0" fontId="4" fillId="0" borderId="0" xfId="4" applyFont="1" applyFill="1" applyBorder="1" applyAlignment="1">
      <alignment horizontal="center" vertical="center" wrapText="1"/>
    </xf>
    <xf numFmtId="4" fontId="14" fillId="2" borderId="26" xfId="7" applyNumberFormat="1" applyFill="1" applyBorder="1" applyProtection="1">
      <alignment horizontal="right"/>
    </xf>
    <xf numFmtId="164" fontId="7" fillId="2" borderId="5" xfId="4" applyNumberFormat="1" applyFont="1" applyFill="1" applyBorder="1" applyProtection="1">
      <protection locked="0"/>
    </xf>
    <xf numFmtId="164" fontId="7" fillId="2" borderId="6" xfId="4" applyNumberFormat="1" applyFont="1" applyFill="1" applyBorder="1" applyProtection="1">
      <protection locked="0"/>
    </xf>
    <xf numFmtId="165" fontId="7" fillId="2" borderId="6" xfId="4" applyNumberFormat="1" applyFont="1" applyFill="1" applyBorder="1" applyProtection="1">
      <protection locked="0"/>
    </xf>
    <xf numFmtId="164" fontId="7" fillId="2" borderId="1" xfId="4" applyNumberFormat="1" applyFont="1" applyFill="1" applyBorder="1" applyProtection="1">
      <protection locked="0"/>
    </xf>
    <xf numFmtId="165" fontId="7" fillId="2" borderId="9" xfId="4" applyNumberFormat="1" applyFont="1" applyFill="1" applyBorder="1" applyProtection="1">
      <protection locked="0"/>
    </xf>
    <xf numFmtId="165" fontId="7" fillId="2" borderId="1" xfId="4" applyNumberFormat="1" applyFont="1" applyFill="1" applyBorder="1" applyProtection="1">
      <protection locked="0"/>
    </xf>
    <xf numFmtId="165" fontId="4" fillId="2" borderId="6" xfId="4" applyNumberFormat="1" applyFont="1" applyFill="1" applyBorder="1" applyProtection="1">
      <protection locked="0"/>
    </xf>
    <xf numFmtId="165" fontId="4" fillId="2" borderId="7" xfId="4" applyNumberFormat="1" applyFont="1" applyFill="1" applyBorder="1" applyProtection="1">
      <protection locked="0"/>
    </xf>
    <xf numFmtId="165" fontId="4" fillId="2" borderId="1" xfId="4" applyNumberFormat="1" applyFont="1" applyFill="1" applyBorder="1" applyProtection="1">
      <protection locked="0"/>
    </xf>
    <xf numFmtId="165" fontId="4" fillId="2" borderId="9" xfId="4" applyNumberFormat="1" applyFont="1" applyFill="1" applyBorder="1" applyProtection="1">
      <protection locked="0"/>
    </xf>
    <xf numFmtId="3" fontId="4" fillId="2" borderId="1" xfId="4" applyNumberFormat="1" applyFont="1" applyFill="1" applyBorder="1" applyAlignment="1" applyProtection="1">
      <alignment horizontal="center"/>
      <protection locked="0"/>
    </xf>
    <xf numFmtId="1" fontId="4" fillId="2" borderId="1" xfId="4" applyNumberFormat="1" applyFont="1" applyFill="1" applyBorder="1" applyAlignment="1" applyProtection="1">
      <alignment horizontal="center"/>
      <protection locked="0"/>
    </xf>
    <xf numFmtId="164" fontId="1" fillId="2" borderId="26" xfId="4" applyNumberFormat="1" applyFont="1" applyFill="1" applyBorder="1" applyProtection="1">
      <protection locked="0"/>
    </xf>
    <xf numFmtId="164" fontId="1" fillId="2" borderId="38" xfId="4" applyNumberFormat="1" applyFont="1" applyFill="1" applyBorder="1" applyProtection="1">
      <protection locked="0"/>
    </xf>
    <xf numFmtId="164" fontId="1" fillId="2" borderId="8" xfId="4" applyNumberFormat="1" applyFont="1" applyFill="1" applyBorder="1" applyProtection="1">
      <protection locked="0"/>
    </xf>
    <xf numFmtId="164" fontId="1" fillId="2" borderId="1" xfId="4" applyNumberFormat="1" applyFont="1" applyFill="1" applyBorder="1" applyProtection="1">
      <protection locked="0"/>
    </xf>
    <xf numFmtId="164" fontId="1" fillId="2" borderId="4" xfId="4" applyNumberFormat="1" applyFont="1" applyFill="1" applyBorder="1" applyProtection="1">
      <protection locked="0"/>
    </xf>
    <xf numFmtId="0" fontId="7" fillId="0" borderId="5" xfId="4" applyFont="1" applyFill="1" applyBorder="1" applyAlignment="1" applyProtection="1">
      <alignment horizontal="center"/>
      <protection locked="0"/>
    </xf>
    <xf numFmtId="0" fontId="7" fillId="0" borderId="7" xfId="4" applyFont="1" applyFill="1" applyBorder="1" applyAlignment="1" applyProtection="1">
      <alignment vertical="justify"/>
      <protection locked="0"/>
    </xf>
    <xf numFmtId="0" fontId="7" fillId="0" borderId="29" xfId="4" applyFont="1" applyFill="1" applyBorder="1" applyAlignment="1" applyProtection="1">
      <alignment horizontal="center"/>
      <protection locked="0"/>
    </xf>
    <xf numFmtId="0" fontId="7" fillId="0" borderId="8" xfId="4" applyFont="1" applyFill="1" applyBorder="1" applyAlignment="1" applyProtection="1">
      <alignment horizontal="center"/>
      <protection locked="0"/>
    </xf>
    <xf numFmtId="0" fontId="7" fillId="0" borderId="9" xfId="4" applyFont="1" applyFill="1" applyBorder="1" applyAlignment="1" applyProtection="1">
      <alignment vertical="justify"/>
      <protection locked="0"/>
    </xf>
    <xf numFmtId="0" fontId="7" fillId="0" borderId="3" xfId="4" applyFont="1" applyFill="1" applyBorder="1" applyAlignment="1" applyProtection="1">
      <alignment horizontal="center"/>
      <protection locked="0"/>
    </xf>
    <xf numFmtId="0" fontId="7" fillId="0" borderId="35" xfId="4" applyFont="1" applyFill="1" applyBorder="1" applyAlignment="1" applyProtection="1">
      <alignment horizontal="center"/>
      <protection locked="0"/>
    </xf>
    <xf numFmtId="164" fontId="7" fillId="0" borderId="1" xfId="4" applyNumberFormat="1" applyFont="1" applyFill="1" applyBorder="1" applyProtection="1">
      <protection locked="0"/>
    </xf>
    <xf numFmtId="49" fontId="7" fillId="0" borderId="8" xfId="4" applyNumberFormat="1" applyFont="1" applyFill="1" applyBorder="1" applyAlignment="1" applyProtection="1">
      <alignment horizontal="center"/>
      <protection locked="0"/>
    </xf>
    <xf numFmtId="0" fontId="7" fillId="0" borderId="9" xfId="4" applyFont="1" applyBorder="1" applyAlignment="1" applyProtection="1">
      <alignment vertical="justify"/>
      <protection locked="0"/>
    </xf>
    <xf numFmtId="0" fontId="7" fillId="0" borderId="8" xfId="4" applyFont="1" applyFill="1" applyBorder="1" applyAlignment="1" applyProtection="1">
      <alignment horizontal="center" vertical="center"/>
      <protection locked="0"/>
    </xf>
    <xf numFmtId="0" fontId="4" fillId="0" borderId="26" xfId="4" applyFont="1" applyFill="1" applyBorder="1" applyAlignment="1" applyProtection="1">
      <alignment horizontal="center"/>
      <protection locked="0"/>
    </xf>
    <xf numFmtId="0" fontId="4" fillId="0" borderId="27" xfId="4" applyFont="1" applyFill="1" applyBorder="1" applyAlignment="1" applyProtection="1">
      <alignment vertical="justify"/>
      <protection locked="0"/>
    </xf>
    <xf numFmtId="0" fontId="4" fillId="0" borderId="3" xfId="4" applyFont="1" applyFill="1" applyBorder="1" applyAlignment="1" applyProtection="1">
      <alignment horizontal="center"/>
      <protection locked="0"/>
    </xf>
    <xf numFmtId="0" fontId="4" fillId="0" borderId="8" xfId="4" applyFont="1" applyFill="1" applyBorder="1" applyAlignment="1" applyProtection="1">
      <alignment horizontal="center"/>
      <protection locked="0"/>
    </xf>
    <xf numFmtId="0" fontId="4" fillId="0" borderId="9" xfId="4" applyFont="1" applyFill="1" applyBorder="1" applyAlignment="1" applyProtection="1">
      <alignment vertical="justify"/>
      <protection locked="0"/>
    </xf>
    <xf numFmtId="0" fontId="4" fillId="0" borderId="8" xfId="4" applyFont="1" applyBorder="1" applyAlignment="1" applyProtection="1">
      <alignment horizontal="center"/>
      <protection locked="0"/>
    </xf>
    <xf numFmtId="0" fontId="4" fillId="0" borderId="9" xfId="4" applyFont="1" applyBorder="1" applyAlignment="1" applyProtection="1">
      <alignment vertical="justify"/>
      <protection locked="0"/>
    </xf>
    <xf numFmtId="0" fontId="4" fillId="0" borderId="3" xfId="4" applyFont="1" applyBorder="1" applyAlignment="1" applyProtection="1">
      <alignment horizontal="center"/>
      <protection locked="0"/>
    </xf>
    <xf numFmtId="165" fontId="4" fillId="0" borderId="1" xfId="4" applyNumberFormat="1" applyFont="1" applyFill="1" applyBorder="1" applyProtection="1">
      <protection locked="0"/>
    </xf>
    <xf numFmtId="0" fontId="1" fillId="0" borderId="9" xfId="4" applyFont="1" applyFill="1" applyBorder="1" applyAlignment="1" applyProtection="1">
      <alignment vertical="justify"/>
      <protection locked="0"/>
    </xf>
    <xf numFmtId="0" fontId="3" fillId="0" borderId="1" xfId="4" applyFont="1" applyFill="1" applyBorder="1" applyAlignment="1" applyProtection="1">
      <alignment horizontal="center" vertical="center" wrapText="1"/>
      <protection locked="0"/>
    </xf>
    <xf numFmtId="0" fontId="3" fillId="0" borderId="28" xfId="4" applyFont="1" applyBorder="1" applyAlignment="1" applyProtection="1">
      <alignment horizontal="left" vertical="center" wrapText="1"/>
      <protection locked="0"/>
    </xf>
    <xf numFmtId="49" fontId="4" fillId="0" borderId="1" xfId="4" applyNumberFormat="1" applyFont="1" applyFill="1" applyBorder="1" applyAlignment="1" applyProtection="1">
      <alignment horizontal="center" vertical="center" wrapText="1"/>
      <protection locked="0"/>
    </xf>
    <xf numFmtId="0" fontId="4" fillId="0" borderId="28" xfId="4" applyFont="1" applyBorder="1" applyAlignment="1" applyProtection="1">
      <alignment horizontal="left" vertical="center" wrapText="1"/>
      <protection locked="0"/>
    </xf>
    <xf numFmtId="0" fontId="3" fillId="0" borderId="1" xfId="4" applyFont="1" applyFill="1" applyBorder="1" applyProtection="1">
      <protection locked="0"/>
    </xf>
    <xf numFmtId="0" fontId="4" fillId="0" borderId="1" xfId="4" applyFont="1" applyFill="1" applyBorder="1" applyAlignment="1" applyProtection="1">
      <alignment horizontal="center" vertical="center" wrapText="1"/>
      <protection locked="0"/>
    </xf>
    <xf numFmtId="0" fontId="4" fillId="0" borderId="1" xfId="4" applyFont="1" applyFill="1" applyBorder="1" applyAlignment="1" applyProtection="1">
      <alignment horizontal="left"/>
      <protection locked="0"/>
    </xf>
    <xf numFmtId="0" fontId="8" fillId="0" borderId="1" xfId="4" applyFont="1" applyBorder="1" applyAlignment="1" applyProtection="1">
      <alignment vertical="center"/>
      <protection locked="0"/>
    </xf>
    <xf numFmtId="49" fontId="3" fillId="0" borderId="1" xfId="4" applyNumberFormat="1" applyFont="1" applyFill="1" applyBorder="1" applyAlignment="1" applyProtection="1">
      <alignment horizontal="center" vertical="center" wrapText="1"/>
      <protection locked="0"/>
    </xf>
    <xf numFmtId="0" fontId="3" fillId="0" borderId="29" xfId="4" applyFont="1" applyFill="1" applyBorder="1" applyAlignment="1" applyProtection="1">
      <alignment vertical="justify"/>
      <protection locked="0"/>
    </xf>
    <xf numFmtId="49" fontId="1" fillId="2" borderId="26" xfId="4" applyNumberFormat="1" applyFont="1" applyFill="1" applyBorder="1" applyAlignment="1" applyProtection="1">
      <alignment horizontal="center"/>
      <protection locked="0"/>
    </xf>
    <xf numFmtId="0" fontId="1" fillId="2" borderId="29" xfId="4" applyFont="1" applyFill="1" applyBorder="1" applyAlignment="1" applyProtection="1">
      <alignment horizontal="left" vertical="center" wrapText="1"/>
      <protection locked="0"/>
    </xf>
    <xf numFmtId="0" fontId="1" fillId="2" borderId="3" xfId="4" quotePrefix="1" applyFont="1" applyFill="1" applyBorder="1" applyAlignment="1" applyProtection="1">
      <alignment horizontal="left" vertical="center" wrapText="1"/>
      <protection locked="0"/>
    </xf>
    <xf numFmtId="165" fontId="7" fillId="3" borderId="3" xfId="4" applyNumberFormat="1" applyFont="1" applyFill="1" applyBorder="1" applyProtection="1">
      <protection locked="0"/>
    </xf>
    <xf numFmtId="165" fontId="7" fillId="2" borderId="3" xfId="4" applyNumberFormat="1" applyFont="1" applyFill="1" applyBorder="1" applyProtection="1">
      <protection locked="0"/>
    </xf>
    <xf numFmtId="165" fontId="7" fillId="0" borderId="3" xfId="4" applyNumberFormat="1" applyFont="1" applyBorder="1" applyProtection="1">
      <protection locked="0"/>
    </xf>
    <xf numFmtId="164" fontId="7" fillId="2" borderId="35" xfId="4" applyNumberFormat="1" applyFont="1" applyFill="1" applyBorder="1" applyProtection="1">
      <protection locked="0"/>
    </xf>
    <xf numFmtId="164" fontId="7" fillId="0" borderId="35" xfId="4" applyNumberFormat="1" applyFont="1" applyBorder="1" applyProtection="1">
      <protection locked="0"/>
    </xf>
    <xf numFmtId="164" fontId="7" fillId="2" borderId="16" xfId="4" applyNumberFormat="1" applyFont="1" applyFill="1" applyBorder="1" applyProtection="1">
      <protection locked="0"/>
    </xf>
    <xf numFmtId="0" fontId="1" fillId="3" borderId="4" xfId="4" applyFont="1" applyFill="1" applyBorder="1" applyProtection="1">
      <protection locked="0"/>
    </xf>
    <xf numFmtId="164" fontId="1" fillId="2" borderId="6" xfId="4" applyNumberFormat="1" applyFont="1" applyFill="1" applyBorder="1" applyProtection="1">
      <protection locked="0"/>
    </xf>
    <xf numFmtId="0" fontId="4" fillId="0" borderId="0" xfId="4" applyFont="1" applyAlignment="1" applyProtection="1">
      <alignment horizontal="center"/>
      <protection locked="0"/>
    </xf>
    <xf numFmtId="0" fontId="15" fillId="0" borderId="0" xfId="4" applyFont="1" applyFill="1" applyProtection="1">
      <protection locked="0"/>
    </xf>
    <xf numFmtId="0" fontId="15" fillId="0" borderId="0" xfId="4" applyFont="1" applyProtection="1">
      <protection locked="0"/>
    </xf>
    <xf numFmtId="166" fontId="16" fillId="0" borderId="0" xfId="4" applyNumberFormat="1" applyFont="1" applyFill="1" applyBorder="1" applyProtection="1"/>
    <xf numFmtId="166" fontId="16" fillId="0" borderId="0" xfId="4" applyNumberFormat="1" applyFont="1" applyProtection="1">
      <protection locked="0"/>
    </xf>
    <xf numFmtId="164" fontId="16" fillId="0" borderId="0" xfId="4" applyNumberFormat="1" applyFont="1" applyProtection="1">
      <protection locked="0"/>
    </xf>
    <xf numFmtId="164" fontId="16" fillId="5" borderId="0" xfId="4" applyNumberFormat="1" applyFont="1" applyFill="1" applyBorder="1" applyProtection="1"/>
    <xf numFmtId="164" fontId="16" fillId="5" borderId="0" xfId="4" applyNumberFormat="1" applyFont="1" applyFill="1" applyProtection="1">
      <protection locked="0"/>
    </xf>
    <xf numFmtId="164" fontId="16" fillId="0" borderId="0" xfId="4" applyNumberFormat="1" applyFont="1" applyFill="1" applyBorder="1" applyProtection="1"/>
    <xf numFmtId="164" fontId="16" fillId="0" borderId="0" xfId="4" applyNumberFormat="1" applyFont="1" applyFill="1" applyProtection="1">
      <protection locked="0"/>
    </xf>
    <xf numFmtId="2" fontId="4" fillId="2" borderId="1" xfId="4" applyNumberFormat="1" applyFont="1" applyFill="1" applyBorder="1" applyProtection="1">
      <protection locked="0"/>
    </xf>
    <xf numFmtId="2" fontId="7" fillId="2" borderId="8" xfId="4" applyNumberFormat="1" applyFont="1" applyFill="1" applyBorder="1" applyProtection="1">
      <protection locked="0"/>
    </xf>
    <xf numFmtId="2" fontId="7" fillId="2" borderId="1" xfId="4" applyNumberFormat="1" applyFont="1" applyFill="1" applyBorder="1" applyProtection="1">
      <protection locked="0"/>
    </xf>
    <xf numFmtId="2" fontId="7" fillId="2" borderId="9" xfId="4" applyNumberFormat="1" applyFont="1" applyFill="1" applyBorder="1" applyProtection="1">
      <protection locked="0"/>
    </xf>
    <xf numFmtId="164" fontId="10" fillId="2" borderId="1" xfId="4" applyNumberFormat="1" applyFont="1" applyFill="1" applyBorder="1" applyProtection="1">
      <protection locked="0"/>
    </xf>
    <xf numFmtId="164" fontId="4" fillId="0" borderId="0" xfId="4" applyNumberFormat="1" applyFont="1" applyProtection="1">
      <protection locked="0"/>
    </xf>
    <xf numFmtId="164" fontId="17" fillId="2" borderId="1" xfId="4" applyNumberFormat="1" applyFont="1" applyFill="1" applyBorder="1" applyProtection="1">
      <protection locked="0"/>
    </xf>
    <xf numFmtId="164" fontId="17" fillId="3" borderId="1" xfId="4" applyNumberFormat="1" applyFont="1" applyFill="1" applyBorder="1" applyProtection="1">
      <protection locked="0"/>
    </xf>
    <xf numFmtId="164" fontId="17" fillId="3" borderId="1" xfId="4" applyNumberFormat="1" applyFont="1" applyFill="1" applyBorder="1" applyAlignment="1" applyProtection="1">
      <alignment horizontal="right"/>
      <protection locked="0"/>
    </xf>
    <xf numFmtId="3" fontId="17" fillId="2" borderId="1" xfId="4" applyNumberFormat="1" applyFont="1" applyFill="1" applyBorder="1" applyAlignment="1" applyProtection="1">
      <alignment horizontal="center"/>
      <protection locked="0"/>
    </xf>
    <xf numFmtId="164" fontId="4" fillId="5" borderId="0" xfId="4" applyNumberFormat="1" applyFont="1" applyFill="1" applyBorder="1" applyProtection="1"/>
    <xf numFmtId="0" fontId="8" fillId="0" borderId="1" xfId="4" applyFont="1" applyBorder="1" applyAlignment="1" applyProtection="1">
      <alignment horizontal="left" vertical="center"/>
      <protection locked="0"/>
    </xf>
    <xf numFmtId="164" fontId="1" fillId="3" borderId="3" xfId="4" applyNumberFormat="1" applyFont="1" applyFill="1" applyBorder="1" applyProtection="1">
      <protection locked="0"/>
    </xf>
    <xf numFmtId="4" fontId="2" fillId="2" borderId="0" xfId="5" applyFont="1" applyBorder="1" applyAlignment="1" applyProtection="1">
      <alignment horizontal="center" vertical="center"/>
    </xf>
    <xf numFmtId="0" fontId="6" fillId="0" borderId="25" xfId="4" applyFill="1" applyBorder="1" applyAlignment="1" applyProtection="1">
      <alignment horizontal="center" vertical="center" wrapText="1"/>
    </xf>
    <xf numFmtId="0" fontId="3" fillId="0" borderId="0" xfId="4" applyFont="1" applyFill="1" applyBorder="1" applyAlignment="1">
      <alignment horizontal="center" vertical="center" wrapText="1"/>
    </xf>
    <xf numFmtId="1" fontId="10" fillId="3" borderId="1" xfId="4" applyNumberFormat="1" applyFont="1" applyFill="1" applyBorder="1" applyAlignment="1" applyProtection="1">
      <alignment horizontal="center"/>
      <protection locked="0"/>
    </xf>
    <xf numFmtId="165" fontId="4" fillId="3" borderId="1" xfId="4" applyNumberFormat="1" applyFont="1" applyFill="1" applyBorder="1" applyAlignment="1" applyProtection="1">
      <alignment horizontal="center"/>
      <protection locked="0"/>
    </xf>
    <xf numFmtId="0" fontId="19" fillId="3" borderId="9" xfId="4" applyFont="1" applyFill="1" applyBorder="1" applyProtection="1">
      <protection locked="0"/>
    </xf>
    <xf numFmtId="164" fontId="1" fillId="2" borderId="48" xfId="4" applyNumberFormat="1" applyFont="1" applyFill="1" applyBorder="1" applyProtection="1">
      <protection locked="0"/>
    </xf>
    <xf numFmtId="164" fontId="1" fillId="0" borderId="28" xfId="4" applyNumberFormat="1" applyFont="1" applyBorder="1" applyProtection="1">
      <protection locked="0"/>
    </xf>
    <xf numFmtId="164" fontId="1" fillId="2" borderId="28" xfId="4" applyNumberFormat="1" applyFont="1" applyFill="1" applyBorder="1" applyProtection="1">
      <protection locked="0"/>
    </xf>
    <xf numFmtId="164" fontId="1" fillId="3" borderId="28" xfId="4" applyNumberFormat="1" applyFont="1" applyFill="1" applyBorder="1" applyProtection="1">
      <protection locked="0"/>
    </xf>
    <xf numFmtId="164" fontId="1" fillId="0" borderId="0" xfId="4" applyNumberFormat="1" applyFont="1" applyFill="1" applyBorder="1" applyProtection="1">
      <protection locked="0"/>
    </xf>
    <xf numFmtId="0" fontId="1" fillId="3" borderId="28" xfId="4" applyFont="1" applyFill="1" applyBorder="1" applyProtection="1">
      <protection locked="0"/>
    </xf>
    <xf numFmtId="0" fontId="1" fillId="3" borderId="3" xfId="4" applyFont="1" applyFill="1" applyBorder="1" applyProtection="1">
      <protection locked="0"/>
    </xf>
    <xf numFmtId="0" fontId="1" fillId="3" borderId="21" xfId="4" applyFont="1" applyFill="1" applyBorder="1" applyProtection="1">
      <protection locked="0"/>
    </xf>
    <xf numFmtId="164" fontId="18" fillId="3" borderId="28" xfId="4" applyNumberFormat="1" applyFont="1" applyFill="1" applyBorder="1" applyProtection="1">
      <protection locked="0"/>
    </xf>
    <xf numFmtId="0" fontId="4" fillId="0" borderId="9" xfId="4" applyFont="1" applyFill="1" applyBorder="1" applyAlignment="1" applyProtection="1">
      <alignment horizontal="center" vertical="center"/>
      <protection locked="0"/>
    </xf>
    <xf numFmtId="0" fontId="7" fillId="0" borderId="9" xfId="4" applyFont="1" applyFill="1" applyBorder="1" applyAlignment="1" applyProtection="1">
      <alignment vertical="center"/>
      <protection locked="0"/>
    </xf>
    <xf numFmtId="0" fontId="4" fillId="0" borderId="9" xfId="4" applyFont="1" applyFill="1" applyBorder="1" applyAlignment="1" applyProtection="1">
      <alignment horizontal="left" vertical="center"/>
      <protection locked="0"/>
    </xf>
    <xf numFmtId="4" fontId="12" fillId="0" borderId="26" xfId="6" applyNumberFormat="1" applyFont="1" applyBorder="1" applyProtection="1">
      <alignment horizontal="center" vertical="center" wrapText="1"/>
    </xf>
    <xf numFmtId="0" fontId="12" fillId="0" borderId="25" xfId="6" applyFont="1" applyBorder="1" applyProtection="1">
      <alignment horizontal="center" vertical="center" wrapText="1"/>
    </xf>
    <xf numFmtId="0" fontId="12" fillId="0" borderId="29" xfId="6" applyFont="1" applyBorder="1" applyProtection="1">
      <alignment horizontal="center" vertical="center" wrapText="1"/>
    </xf>
    <xf numFmtId="0" fontId="3" fillId="0" borderId="27" xfId="4" applyFont="1" applyBorder="1" applyAlignment="1">
      <alignment vertical="center"/>
    </xf>
    <xf numFmtId="4" fontId="12" fillId="0" borderId="10" xfId="6" applyNumberFormat="1" applyFont="1" applyBorder="1" applyProtection="1">
      <alignment horizontal="center" vertical="center" wrapText="1"/>
    </xf>
    <xf numFmtId="0" fontId="12" fillId="0" borderId="11" xfId="6" applyFont="1" applyBorder="1" applyProtection="1">
      <alignment horizontal="center" vertical="center" wrapText="1"/>
    </xf>
    <xf numFmtId="0" fontId="12" fillId="0" borderId="21" xfId="6" applyFont="1" applyBorder="1" applyProtection="1">
      <alignment horizontal="center" vertical="center" wrapText="1"/>
    </xf>
    <xf numFmtId="0" fontId="4" fillId="0" borderId="9" xfId="4" applyFont="1" applyBorder="1"/>
    <xf numFmtId="0" fontId="6" fillId="0" borderId="38" xfId="4" applyFill="1" applyBorder="1" applyProtection="1"/>
    <xf numFmtId="4" fontId="14" fillId="3" borderId="25" xfId="7" applyNumberFormat="1" applyBorder="1" applyProtection="1">
      <alignment horizontal="right"/>
      <protection locked="0"/>
    </xf>
    <xf numFmtId="4" fontId="14" fillId="2" borderId="29" xfId="5" applyFont="1" applyBorder="1" applyAlignment="1" applyProtection="1">
      <alignment horizontal="right" vertical="center"/>
    </xf>
    <xf numFmtId="4" fontId="14" fillId="2" borderId="3" xfId="5" applyFont="1" applyBorder="1" applyAlignment="1" applyProtection="1">
      <alignment horizontal="right" vertical="center"/>
    </xf>
    <xf numFmtId="0" fontId="3" fillId="0" borderId="9" xfId="4" applyFont="1" applyBorder="1"/>
    <xf numFmtId="0" fontId="4" fillId="0" borderId="9" xfId="4" applyFont="1" applyBorder="1" applyAlignment="1">
      <alignment vertical="center"/>
    </xf>
    <xf numFmtId="4" fontId="12" fillId="2" borderId="8" xfId="4" applyNumberFormat="1" applyFont="1" applyFill="1" applyBorder="1" applyProtection="1">
      <protection locked="0"/>
    </xf>
    <xf numFmtId="4" fontId="12" fillId="2" borderId="3" xfId="5" applyFont="1" applyBorder="1" applyAlignment="1" applyProtection="1">
      <alignment horizontal="right" vertical="center"/>
    </xf>
    <xf numFmtId="164" fontId="12" fillId="2" borderId="3" xfId="5" applyNumberFormat="1" applyFont="1" applyBorder="1" applyAlignment="1" applyProtection="1">
      <alignment horizontal="right" vertical="center"/>
    </xf>
    <xf numFmtId="4" fontId="12" fillId="2" borderId="21" xfId="5" applyFont="1" applyBorder="1" applyAlignment="1" applyProtection="1">
      <alignment horizontal="right" vertical="center"/>
    </xf>
    <xf numFmtId="0" fontId="4" fillId="0" borderId="12" xfId="4" applyFont="1" applyFill="1" applyBorder="1"/>
    <xf numFmtId="0" fontId="4" fillId="0" borderId="0" xfId="4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2" fillId="0" borderId="0" xfId="4" applyFont="1" applyFill="1" applyBorder="1" applyAlignment="1">
      <alignment horizontal="center" vertical="center"/>
    </xf>
    <xf numFmtId="0" fontId="12" fillId="0" borderId="54" xfId="6" applyBorder="1" applyAlignment="1" applyProtection="1">
      <alignment horizontal="center" vertical="center" wrapText="1"/>
    </xf>
    <xf numFmtId="2" fontId="6" fillId="0" borderId="32" xfId="4" applyNumberFormat="1" applyFill="1" applyBorder="1" applyAlignment="1" applyProtection="1">
      <alignment horizontal="center" vertical="center"/>
    </xf>
    <xf numFmtId="4" fontId="14" fillId="2" borderId="53" xfId="7" applyNumberFormat="1" applyFill="1" applyBorder="1" applyAlignment="1" applyProtection="1">
      <alignment horizontal="center" vertical="center"/>
    </xf>
    <xf numFmtId="4" fontId="14" fillId="3" borderId="53" xfId="7" applyNumberFormat="1" applyBorder="1" applyAlignment="1" applyProtection="1">
      <alignment horizontal="center" vertical="center"/>
      <protection locked="0"/>
    </xf>
    <xf numFmtId="4" fontId="14" fillId="2" borderId="53" xfId="8" applyFont="1" applyBorder="1" applyAlignment="1" applyProtection="1">
      <alignment horizontal="center" vertical="center"/>
    </xf>
    <xf numFmtId="2" fontId="3" fillId="0" borderId="4" xfId="4" applyNumberFormat="1" applyFont="1" applyFill="1" applyBorder="1"/>
    <xf numFmtId="1" fontId="6" fillId="0" borderId="55" xfId="4" applyNumberFormat="1" applyFill="1" applyBorder="1" applyAlignment="1" applyProtection="1">
      <alignment horizontal="center" vertical="center"/>
    </xf>
    <xf numFmtId="4" fontId="14" fillId="2" borderId="55" xfId="7" applyNumberFormat="1" applyFill="1" applyBorder="1" applyAlignment="1" applyProtection="1">
      <alignment horizontal="center" vertical="center"/>
    </xf>
    <xf numFmtId="4" fontId="14" fillId="3" borderId="56" xfId="7" applyNumberFormat="1" applyBorder="1" applyAlignment="1" applyProtection="1">
      <alignment horizontal="center" vertical="center"/>
      <protection locked="0"/>
    </xf>
    <xf numFmtId="4" fontId="14" fillId="2" borderId="55" xfId="8" applyFont="1" applyBorder="1" applyAlignment="1" applyProtection="1">
      <alignment horizontal="center" vertical="center"/>
    </xf>
    <xf numFmtId="0" fontId="6" fillId="0" borderId="55" xfId="4" applyFill="1" applyBorder="1" applyAlignment="1" applyProtection="1">
      <alignment horizontal="center" vertical="center"/>
    </xf>
    <xf numFmtId="4" fontId="4" fillId="0" borderId="4" xfId="4" applyNumberFormat="1" applyFont="1" applyFill="1" applyBorder="1"/>
    <xf numFmtId="0" fontId="6" fillId="0" borderId="55" xfId="4" applyBorder="1" applyAlignment="1" applyProtection="1">
      <alignment horizontal="center" vertical="center"/>
    </xf>
    <xf numFmtId="4" fontId="3" fillId="0" borderId="4" xfId="4" applyNumberFormat="1" applyFont="1" applyFill="1" applyBorder="1"/>
    <xf numFmtId="4" fontId="4" fillId="0" borderId="4" xfId="4" applyNumberFormat="1" applyFont="1" applyFill="1" applyBorder="1" applyAlignment="1">
      <alignment vertical="center"/>
    </xf>
    <xf numFmtId="0" fontId="3" fillId="0" borderId="4" xfId="4" applyFont="1" applyFill="1" applyBorder="1" applyAlignment="1">
      <alignment horizontal="left" wrapText="1"/>
    </xf>
    <xf numFmtId="0" fontId="4" fillId="0" borderId="4" xfId="4" applyFont="1" applyFill="1" applyBorder="1"/>
    <xf numFmtId="17" fontId="6" fillId="0" borderId="55" xfId="4" quotePrefix="1" applyNumberFormat="1" applyBorder="1" applyAlignment="1" applyProtection="1">
      <alignment horizontal="center" vertical="center"/>
    </xf>
    <xf numFmtId="0" fontId="6" fillId="0" borderId="8" xfId="4" applyBorder="1" applyAlignment="1" applyProtection="1">
      <alignment horizontal="center" vertical="center" wrapText="1"/>
    </xf>
    <xf numFmtId="0" fontId="6" fillId="0" borderId="55" xfId="4" applyBorder="1" applyAlignment="1" applyProtection="1">
      <alignment horizontal="center" vertical="center" wrapText="1"/>
    </xf>
    <xf numFmtId="4" fontId="12" fillId="0" borderId="55" xfId="8" applyFont="1" applyFill="1" applyBorder="1" applyAlignment="1" applyProtection="1">
      <alignment horizontal="center" vertical="center"/>
    </xf>
    <xf numFmtId="4" fontId="12" fillId="2" borderId="55" xfId="8" applyFont="1" applyBorder="1" applyAlignment="1" applyProtection="1">
      <alignment horizontal="center" vertical="center"/>
    </xf>
    <xf numFmtId="164" fontId="12" fillId="2" borderId="55" xfId="8" applyNumberFormat="1" applyFont="1" applyBorder="1" applyAlignment="1" applyProtection="1">
      <alignment horizontal="center" vertical="center"/>
    </xf>
    <xf numFmtId="0" fontId="12" fillId="0" borderId="55" xfId="4" applyFont="1" applyBorder="1" applyAlignment="1" applyProtection="1">
      <alignment horizontal="center" vertical="center"/>
    </xf>
    <xf numFmtId="4" fontId="6" fillId="2" borderId="55" xfId="4" applyNumberFormat="1" applyFill="1" applyBorder="1" applyAlignment="1" applyProtection="1">
      <alignment horizontal="center" vertical="center"/>
    </xf>
    <xf numFmtId="4" fontId="6" fillId="3" borderId="55" xfId="4" applyNumberFormat="1" applyFill="1" applyBorder="1" applyAlignment="1" applyProtection="1">
      <alignment horizontal="center" vertical="center"/>
      <protection locked="0"/>
    </xf>
    <xf numFmtId="0" fontId="12" fillId="0" borderId="54" xfId="4" applyFont="1" applyBorder="1" applyAlignment="1" applyProtection="1">
      <alignment horizontal="center" vertical="center"/>
    </xf>
    <xf numFmtId="4" fontId="6" fillId="2" borderId="54" xfId="4" applyNumberFormat="1" applyFill="1" applyBorder="1" applyAlignment="1" applyProtection="1">
      <alignment horizontal="center" vertical="center"/>
    </xf>
    <xf numFmtId="4" fontId="6" fillId="3" borderId="54" xfId="4" applyNumberFormat="1" applyFill="1" applyBorder="1" applyAlignment="1" applyProtection="1">
      <alignment horizontal="center" vertical="center"/>
      <protection locked="0"/>
    </xf>
    <xf numFmtId="4" fontId="12" fillId="2" borderId="54" xfId="9" applyFont="1" applyFill="1" applyBorder="1" applyAlignment="1" applyProtection="1">
      <alignment horizontal="center" vertical="center"/>
    </xf>
    <xf numFmtId="3" fontId="1" fillId="3" borderId="27" xfId="4" applyNumberFormat="1" applyFont="1" applyFill="1" applyBorder="1" applyProtection="1">
      <protection locked="0"/>
    </xf>
    <xf numFmtId="164" fontId="7" fillId="0" borderId="16" xfId="4" applyNumberFormat="1" applyFont="1" applyFill="1" applyBorder="1" applyAlignment="1" applyProtection="1">
      <alignment horizontal="center"/>
      <protection locked="0"/>
    </xf>
    <xf numFmtId="164" fontId="7" fillId="0" borderId="17" xfId="4" applyNumberFormat="1" applyFont="1" applyFill="1" applyBorder="1" applyAlignment="1" applyProtection="1">
      <alignment horizontal="center"/>
      <protection locked="0"/>
    </xf>
    <xf numFmtId="164" fontId="7" fillId="0" borderId="18" xfId="4" applyNumberFormat="1" applyFont="1" applyFill="1" applyBorder="1" applyAlignment="1" applyProtection="1">
      <alignment horizontal="center"/>
      <protection locked="0"/>
    </xf>
    <xf numFmtId="0" fontId="1" fillId="0" borderId="0" xfId="4" applyFont="1" applyFill="1" applyAlignment="1" applyProtection="1">
      <alignment horizontal="left"/>
    </xf>
    <xf numFmtId="0" fontId="6" fillId="0" borderId="0" xfId="4" applyAlignment="1"/>
    <xf numFmtId="0" fontId="7" fillId="0" borderId="30" xfId="4" applyFont="1" applyFill="1" applyBorder="1" applyAlignment="1" applyProtection="1">
      <alignment horizontal="center" wrapText="1"/>
    </xf>
    <xf numFmtId="0" fontId="7" fillId="0" borderId="26" xfId="4" applyFont="1" applyFill="1" applyBorder="1" applyAlignment="1" applyProtection="1">
      <alignment horizontal="center" wrapText="1"/>
    </xf>
    <xf numFmtId="0" fontId="7" fillId="0" borderId="31" xfId="4" applyFont="1" applyFill="1" applyBorder="1" applyAlignment="1" applyProtection="1">
      <alignment horizontal="center"/>
    </xf>
    <xf numFmtId="0" fontId="7" fillId="0" borderId="27" xfId="4" applyFont="1" applyFill="1" applyBorder="1" applyAlignment="1" applyProtection="1">
      <alignment horizontal="center"/>
    </xf>
    <xf numFmtId="0" fontId="7" fillId="0" borderId="32" xfId="4" applyFont="1" applyFill="1" applyBorder="1" applyAlignment="1" applyProtection="1">
      <alignment horizontal="center" vertical="justify"/>
    </xf>
    <xf numFmtId="0" fontId="7" fillId="0" borderId="33" xfId="4" applyFont="1" applyFill="1" applyBorder="1" applyAlignment="1" applyProtection="1">
      <alignment horizontal="center" vertical="justify"/>
    </xf>
    <xf numFmtId="0" fontId="7" fillId="0" borderId="34" xfId="4" applyFont="1" applyFill="1" applyBorder="1" applyAlignment="1" applyProtection="1">
      <alignment horizontal="center" vertical="justify"/>
    </xf>
    <xf numFmtId="0" fontId="2" fillId="0" borderId="0" xfId="4" applyFont="1" applyAlignment="1" applyProtection="1"/>
    <xf numFmtId="0" fontId="0" fillId="0" borderId="0" xfId="0" applyAlignment="1"/>
    <xf numFmtId="0" fontId="4" fillId="0" borderId="1" xfId="4" applyFont="1" applyBorder="1" applyProtection="1"/>
    <xf numFmtId="0" fontId="4" fillId="0" borderId="14" xfId="4" applyFont="1" applyBorder="1" applyAlignment="1" applyProtection="1">
      <alignment horizontal="center" vertical="center"/>
    </xf>
    <xf numFmtId="0" fontId="4" fillId="0" borderId="25" xfId="4" applyFont="1" applyBorder="1" applyAlignment="1" applyProtection="1">
      <alignment horizontal="center" vertical="center"/>
    </xf>
    <xf numFmtId="0" fontId="4" fillId="0" borderId="32" xfId="4" applyFont="1" applyFill="1" applyBorder="1" applyAlignment="1" applyProtection="1">
      <alignment horizontal="center" vertical="center" wrapText="1"/>
    </xf>
    <xf numFmtId="0" fontId="4" fillId="0" borderId="33" xfId="4" applyFont="1" applyFill="1" applyBorder="1" applyAlignment="1" applyProtection="1">
      <alignment horizontal="center" vertical="center" wrapText="1"/>
    </xf>
    <xf numFmtId="0" fontId="4" fillId="0" borderId="34" xfId="4" applyFont="1" applyFill="1" applyBorder="1" applyAlignment="1" applyProtection="1">
      <alignment horizontal="center" vertical="center" wrapText="1"/>
    </xf>
    <xf numFmtId="0" fontId="3" fillId="0" borderId="3" xfId="4" applyFont="1" applyFill="1" applyBorder="1" applyAlignment="1" applyProtection="1">
      <alignment horizontal="center" vertical="center" wrapText="1"/>
      <protection locked="0"/>
    </xf>
    <xf numFmtId="0" fontId="3" fillId="0" borderId="28" xfId="4" applyFont="1" applyFill="1" applyBorder="1" applyAlignment="1" applyProtection="1">
      <alignment horizontal="center" vertical="center" wrapText="1"/>
      <protection locked="0"/>
    </xf>
    <xf numFmtId="0" fontId="3" fillId="0" borderId="4" xfId="4" applyFont="1" applyFill="1" applyBorder="1" applyAlignment="1" applyProtection="1">
      <alignment horizontal="center" vertical="center" wrapText="1"/>
      <protection locked="0"/>
    </xf>
    <xf numFmtId="0" fontId="4" fillId="0" borderId="1" xfId="4" applyFont="1" applyBorder="1" applyAlignment="1" applyProtection="1">
      <alignment horizontal="center" vertical="center" wrapText="1"/>
    </xf>
    <xf numFmtId="164" fontId="4" fillId="0" borderId="1" xfId="4" applyNumberFormat="1" applyFont="1" applyBorder="1" applyAlignment="1" applyProtection="1">
      <alignment horizontal="center" vertical="center" wrapText="1"/>
    </xf>
    <xf numFmtId="0" fontId="2" fillId="0" borderId="0" xfId="4" applyFont="1" applyAlignment="1" applyProtection="1">
      <alignment horizontal="center"/>
      <protection locked="0"/>
    </xf>
    <xf numFmtId="0" fontId="2" fillId="2" borderId="0" xfId="4" applyFont="1" applyFill="1" applyAlignment="1" applyProtection="1">
      <alignment horizontal="center"/>
    </xf>
    <xf numFmtId="166" fontId="4" fillId="0" borderId="1" xfId="4" applyNumberFormat="1" applyFont="1" applyBorder="1" applyAlignment="1" applyProtection="1">
      <alignment horizontal="center" vertical="center" wrapText="1"/>
    </xf>
    <xf numFmtId="164" fontId="8" fillId="0" borderId="1" xfId="4" applyNumberFormat="1" applyFont="1" applyBorder="1" applyAlignment="1" applyProtection="1">
      <alignment horizontal="center" vertical="center" wrapText="1"/>
    </xf>
    <xf numFmtId="0" fontId="4" fillId="0" borderId="3" xfId="4" applyFont="1" applyBorder="1" applyAlignment="1" applyProtection="1">
      <alignment horizontal="center" vertical="center" wrapText="1"/>
    </xf>
    <xf numFmtId="0" fontId="4" fillId="0" borderId="28" xfId="4" applyFont="1" applyBorder="1" applyAlignment="1" applyProtection="1">
      <alignment horizontal="center" vertical="center" wrapText="1"/>
    </xf>
    <xf numFmtId="0" fontId="4" fillId="0" borderId="4" xfId="4" applyFont="1" applyBorder="1" applyAlignment="1" applyProtection="1">
      <alignment horizontal="center" vertical="center" wrapText="1"/>
    </xf>
    <xf numFmtId="0" fontId="4" fillId="0" borderId="1" xfId="4" applyFont="1" applyFill="1" applyBorder="1" applyAlignment="1" applyProtection="1">
      <alignment horizontal="center" wrapText="1"/>
    </xf>
    <xf numFmtId="166" fontId="2" fillId="0" borderId="22" xfId="4" applyNumberFormat="1" applyFont="1" applyBorder="1" applyAlignment="1">
      <alignment horizontal="center" vertical="center" wrapText="1"/>
    </xf>
    <xf numFmtId="166" fontId="2" fillId="0" borderId="6" xfId="4" applyNumberFormat="1" applyFont="1" applyBorder="1" applyAlignment="1">
      <alignment horizontal="center" vertical="center" wrapText="1"/>
    </xf>
    <xf numFmtId="166" fontId="2" fillId="0" borderId="20" xfId="4" applyNumberFormat="1" applyFont="1" applyBorder="1" applyAlignment="1">
      <alignment horizontal="center" vertical="center" wrapText="1"/>
    </xf>
    <xf numFmtId="166" fontId="2" fillId="0" borderId="7" xfId="4" applyNumberFormat="1" applyFont="1" applyBorder="1" applyAlignment="1">
      <alignment horizontal="center" vertical="center" wrapText="1"/>
    </xf>
    <xf numFmtId="0" fontId="9" fillId="0" borderId="0" xfId="4" applyFont="1" applyAlignment="1">
      <alignment horizontal="center" vertical="center" wrapText="1"/>
    </xf>
    <xf numFmtId="0" fontId="6" fillId="0" borderId="0" xfId="4" applyAlignment="1">
      <alignment horizontal="center"/>
    </xf>
    <xf numFmtId="49" fontId="1" fillId="0" borderId="5" xfId="4" applyNumberFormat="1" applyFont="1" applyBorder="1" applyAlignment="1">
      <alignment horizontal="center" vertical="center" wrapText="1"/>
    </xf>
    <xf numFmtId="49" fontId="1" fillId="0" borderId="10" xfId="4" applyNumberFormat="1" applyFont="1" applyBorder="1" applyAlignment="1">
      <alignment horizontal="center" vertical="center" wrapText="1"/>
    </xf>
    <xf numFmtId="0" fontId="1" fillId="0" borderId="20" xfId="4" applyFont="1" applyBorder="1" applyAlignment="1">
      <alignment horizontal="center" vertical="center" wrapText="1"/>
    </xf>
    <xf numFmtId="0" fontId="1" fillId="0" borderId="21" xfId="4" applyFont="1" applyBorder="1" applyAlignment="1">
      <alignment horizontal="center" vertical="center" wrapText="1"/>
    </xf>
    <xf numFmtId="166" fontId="2" fillId="0" borderId="5" xfId="4" applyNumberFormat="1" applyFont="1" applyBorder="1" applyAlignment="1">
      <alignment horizontal="center" vertical="center" wrapText="1"/>
    </xf>
    <xf numFmtId="0" fontId="6" fillId="0" borderId="14" xfId="4" applyBorder="1" applyAlignment="1" applyProtection="1">
      <alignment horizontal="center" vertical="center" wrapText="1"/>
    </xf>
    <xf numFmtId="0" fontId="6" fillId="0" borderId="24" xfId="4" applyBorder="1" applyAlignment="1" applyProtection="1">
      <alignment horizontal="center" vertical="center" wrapText="1"/>
    </xf>
    <xf numFmtId="0" fontId="6" fillId="0" borderId="25" xfId="4" applyBorder="1" applyAlignment="1" applyProtection="1">
      <alignment horizontal="center" vertical="center" wrapText="1"/>
    </xf>
    <xf numFmtId="0" fontId="4" fillId="0" borderId="0" xfId="4" applyFont="1" applyAlignment="1">
      <alignment horizontal="center"/>
    </xf>
    <xf numFmtId="4" fontId="4" fillId="0" borderId="0" xfId="4" applyNumberFormat="1" applyFont="1" applyAlignment="1">
      <alignment horizontal="center"/>
    </xf>
    <xf numFmtId="0" fontId="2" fillId="0" borderId="0" xfId="4" applyFont="1" applyAlignment="1">
      <alignment horizontal="right"/>
    </xf>
    <xf numFmtId="0" fontId="11" fillId="0" borderId="0" xfId="4" applyFont="1" applyAlignment="1">
      <alignment horizontal="right"/>
    </xf>
    <xf numFmtId="0" fontId="2" fillId="0" borderId="0" xfId="4" applyFont="1" applyBorder="1" applyAlignment="1">
      <alignment horizontal="center" vertical="center" wrapText="1"/>
    </xf>
    <xf numFmtId="0" fontId="11" fillId="0" borderId="0" xfId="4" applyFont="1" applyAlignment="1">
      <alignment horizontal="center" vertical="center" wrapText="1"/>
    </xf>
    <xf numFmtId="4" fontId="2" fillId="2" borderId="0" xfId="5" applyFont="1" applyBorder="1" applyAlignment="1" applyProtection="1">
      <alignment horizontal="center" vertical="center"/>
    </xf>
    <xf numFmtId="0" fontId="13" fillId="0" borderId="30" xfId="6" applyFont="1" applyBorder="1" applyAlignment="1" applyProtection="1">
      <alignment horizontal="center" vertical="center" wrapText="1"/>
    </xf>
    <xf numFmtId="0" fontId="13" fillId="0" borderId="41" xfId="6" applyFont="1" applyBorder="1" applyAlignment="1" applyProtection="1">
      <alignment horizontal="center" vertical="center" wrapText="1"/>
    </xf>
    <xf numFmtId="0" fontId="13" fillId="0" borderId="36" xfId="6" applyFont="1" applyBorder="1" applyAlignment="1" applyProtection="1">
      <alignment horizontal="center" vertical="center" wrapText="1"/>
    </xf>
    <xf numFmtId="0" fontId="12" fillId="0" borderId="40" xfId="6" applyBorder="1" applyAlignment="1" applyProtection="1">
      <alignment horizontal="center" vertical="center" wrapText="1"/>
    </xf>
    <xf numFmtId="0" fontId="12" fillId="0" borderId="24" xfId="6" applyBorder="1" applyAlignment="1" applyProtection="1">
      <alignment horizontal="center" vertical="center" wrapText="1"/>
    </xf>
    <xf numFmtId="0" fontId="12" fillId="0" borderId="52" xfId="6" applyBorder="1" applyAlignment="1" applyProtection="1">
      <alignment horizontal="center" vertical="center" wrapText="1"/>
    </xf>
    <xf numFmtId="0" fontId="12" fillId="0" borderId="31" xfId="6" applyBorder="1" applyAlignment="1" applyProtection="1">
      <alignment horizontal="center" vertical="center" wrapText="1"/>
    </xf>
    <xf numFmtId="0" fontId="12" fillId="0" borderId="42" xfId="6" applyBorder="1" applyAlignment="1" applyProtection="1">
      <alignment horizontal="center" vertical="center" wrapText="1"/>
    </xf>
    <xf numFmtId="0" fontId="12" fillId="0" borderId="37" xfId="6" applyBorder="1" applyAlignment="1" applyProtection="1">
      <alignment horizontal="center" vertical="center" wrapText="1"/>
    </xf>
    <xf numFmtId="164" fontId="12" fillId="3" borderId="49" xfId="7" applyNumberFormat="1" applyFont="1" applyBorder="1" applyAlignment="1" applyProtection="1">
      <alignment horizontal="center" vertical="center"/>
      <protection locked="0"/>
    </xf>
    <xf numFmtId="164" fontId="12" fillId="3" borderId="50" xfId="7" applyNumberFormat="1" applyFont="1" applyBorder="1" applyAlignment="1" applyProtection="1">
      <alignment horizontal="center" vertical="center"/>
      <protection locked="0"/>
    </xf>
    <xf numFmtId="164" fontId="12" fillId="3" borderId="51" xfId="7" applyNumberFormat="1" applyFont="1" applyBorder="1" applyAlignment="1" applyProtection="1">
      <alignment horizontal="center" vertical="center"/>
      <protection locked="0"/>
    </xf>
    <xf numFmtId="0" fontId="6" fillId="0" borderId="13" xfId="4" applyBorder="1" applyProtection="1"/>
    <xf numFmtId="0" fontId="6" fillId="0" borderId="26" xfId="4" applyBorder="1" applyProtection="1"/>
    <xf numFmtId="0" fontId="6" fillId="0" borderId="13" xfId="4" applyBorder="1" applyAlignment="1" applyProtection="1">
      <alignment horizontal="center" vertical="center"/>
    </xf>
    <xf numFmtId="0" fontId="6" fillId="0" borderId="41" xfId="4" applyBorder="1" applyAlignment="1" applyProtection="1">
      <alignment horizontal="center" vertical="center"/>
    </xf>
    <xf numFmtId="0" fontId="6" fillId="0" borderId="26" xfId="4" applyBorder="1" applyAlignment="1" applyProtection="1">
      <alignment horizontal="center" vertical="center"/>
    </xf>
    <xf numFmtId="0" fontId="6" fillId="0" borderId="14" xfId="4" applyBorder="1" applyAlignment="1" applyProtection="1">
      <alignment horizontal="left" vertical="top" wrapText="1"/>
    </xf>
    <xf numFmtId="0" fontId="6" fillId="0" borderId="24" xfId="4" applyBorder="1" applyAlignment="1" applyProtection="1">
      <alignment horizontal="left" vertical="top" wrapText="1"/>
    </xf>
    <xf numFmtId="0" fontId="6" fillId="0" borderId="25" xfId="4" applyBorder="1" applyAlignment="1" applyProtection="1">
      <alignment horizontal="left" vertical="top" wrapText="1"/>
    </xf>
    <xf numFmtId="0" fontId="6" fillId="0" borderId="24" xfId="4" applyFill="1" applyBorder="1" applyAlignment="1" applyProtection="1">
      <alignment horizontal="left" vertical="top" wrapText="1"/>
    </xf>
    <xf numFmtId="0" fontId="6" fillId="0" borderId="25" xfId="4" applyFill="1" applyBorder="1" applyAlignment="1" applyProtection="1">
      <alignment horizontal="left" vertical="top" wrapText="1"/>
    </xf>
    <xf numFmtId="0" fontId="6" fillId="0" borderId="14" xfId="4" applyFill="1" applyBorder="1" applyAlignment="1" applyProtection="1">
      <alignment horizontal="left" vertical="top" wrapText="1"/>
    </xf>
    <xf numFmtId="0" fontId="6" fillId="0" borderId="14" xfId="4" applyFill="1" applyBorder="1" applyAlignment="1" applyProtection="1">
      <alignment horizontal="center" vertical="center" wrapText="1"/>
    </xf>
    <xf numFmtId="0" fontId="6" fillId="0" borderId="25" xfId="4" applyFill="1" applyBorder="1" applyAlignment="1" applyProtection="1">
      <alignment horizontal="center" vertical="center" wrapText="1"/>
    </xf>
    <xf numFmtId="0" fontId="6" fillId="0" borderId="13" xfId="4" applyBorder="1" applyAlignment="1" applyProtection="1">
      <alignment horizontal="left" vertical="center"/>
    </xf>
    <xf numFmtId="0" fontId="6" fillId="0" borderId="26" xfId="4" applyBorder="1" applyAlignment="1" applyProtection="1">
      <alignment horizontal="left" vertical="center"/>
    </xf>
    <xf numFmtId="0" fontId="6" fillId="0" borderId="41" xfId="4" applyBorder="1" applyAlignment="1" applyProtection="1">
      <alignment horizontal="left" vertical="center"/>
    </xf>
    <xf numFmtId="0" fontId="12" fillId="0" borderId="43" xfId="4" applyNumberFormat="1" applyFont="1" applyBorder="1" applyAlignment="1" applyProtection="1">
      <alignment horizontal="center" vertical="center"/>
    </xf>
    <xf numFmtId="0" fontId="12" fillId="0" borderId="2" xfId="4" applyNumberFormat="1" applyFont="1" applyBorder="1" applyAlignment="1" applyProtection="1">
      <alignment horizontal="center" vertical="center"/>
    </xf>
    <xf numFmtId="0" fontId="12" fillId="0" borderId="44" xfId="4" applyNumberFormat="1" applyFont="1" applyBorder="1" applyAlignment="1" applyProtection="1">
      <alignment horizontal="center" vertical="center"/>
    </xf>
    <xf numFmtId="0" fontId="12" fillId="0" borderId="45" xfId="4" applyNumberFormat="1" applyFont="1" applyBorder="1" applyAlignment="1" applyProtection="1">
      <alignment horizontal="center" vertical="center"/>
    </xf>
    <xf numFmtId="0" fontId="12" fillId="0" borderId="46" xfId="4" applyNumberFormat="1" applyFont="1" applyBorder="1" applyAlignment="1" applyProtection="1">
      <alignment horizontal="center" vertical="center"/>
    </xf>
    <xf numFmtId="0" fontId="12" fillId="0" borderId="47" xfId="4" applyNumberFormat="1" applyFont="1" applyBorder="1" applyAlignment="1" applyProtection="1">
      <alignment horizontal="center" vertical="center"/>
    </xf>
    <xf numFmtId="0" fontId="7" fillId="0" borderId="0" xfId="4" applyFont="1" applyFill="1" applyBorder="1" applyAlignment="1">
      <alignment horizontal="center" vertical="center"/>
    </xf>
    <xf numFmtId="0" fontId="3" fillId="0" borderId="0" xfId="4" applyFont="1" applyFill="1" applyBorder="1" applyAlignment="1">
      <alignment horizontal="center" vertical="center" wrapText="1"/>
    </xf>
    <xf numFmtId="0" fontId="6" fillId="0" borderId="0" xfId="4" applyAlignment="1">
      <alignment horizontal="center" vertical="center" wrapText="1"/>
    </xf>
    <xf numFmtId="0" fontId="12" fillId="0" borderId="53" xfId="6" applyBorder="1" applyAlignment="1" applyProtection="1">
      <alignment horizontal="center" vertical="center" wrapText="1"/>
    </xf>
    <xf numFmtId="0" fontId="12" fillId="0" borderId="54" xfId="6" applyBorder="1" applyAlignment="1" applyProtection="1">
      <alignment horizontal="center" vertical="center" wrapText="1"/>
    </xf>
    <xf numFmtId="164" fontId="12" fillId="3" borderId="53" xfId="7" applyNumberFormat="1" applyFont="1" applyBorder="1" applyAlignment="1" applyProtection="1">
      <alignment horizontal="center" vertical="center"/>
      <protection locked="0"/>
    </xf>
    <xf numFmtId="2" fontId="3" fillId="0" borderId="2" xfId="4" applyNumberFormat="1" applyFont="1" applyFill="1" applyBorder="1" applyAlignment="1">
      <alignment horizontal="center" vertical="center"/>
    </xf>
    <xf numFmtId="2" fontId="3" fillId="0" borderId="38" xfId="4" applyNumberFormat="1" applyFont="1" applyFill="1" applyBorder="1" applyAlignment="1">
      <alignment horizontal="center" vertical="center"/>
    </xf>
    <xf numFmtId="0" fontId="6" fillId="0" borderId="26" xfId="4" applyBorder="1" applyAlignment="1" applyProtection="1">
      <alignment horizontal="center" vertical="center" wrapText="1"/>
    </xf>
    <xf numFmtId="0" fontId="6" fillId="0" borderId="8" xfId="4" applyBorder="1" applyAlignment="1" applyProtection="1">
      <alignment horizontal="center" vertical="center" wrapText="1"/>
    </xf>
    <xf numFmtId="0" fontId="6" fillId="0" borderId="53" xfId="4" applyBorder="1" applyAlignment="1" applyProtection="1">
      <alignment horizontal="center" vertical="center" wrapText="1"/>
    </xf>
    <xf numFmtId="0" fontId="6" fillId="0" borderId="55" xfId="4" applyBorder="1" applyAlignment="1" applyProtection="1">
      <alignment horizontal="center" vertical="center" wrapText="1"/>
    </xf>
    <xf numFmtId="0" fontId="6" fillId="0" borderId="10" xfId="4" applyBorder="1" applyAlignment="1" applyProtection="1">
      <alignment horizontal="center" vertical="center" wrapText="1"/>
    </xf>
    <xf numFmtId="0" fontId="6" fillId="0" borderId="54" xfId="4" applyBorder="1" applyAlignment="1" applyProtection="1">
      <alignment horizontal="center" vertical="center" wrapText="1"/>
    </xf>
  </cellXfs>
  <cellStyles count="394">
    <cellStyle name=" 1" xfId="10"/>
    <cellStyle name="_07. расчет тарифа 2007 от 23.08.06 для аудиторов" xfId="11"/>
    <cellStyle name="_Агафонов ЛИЗИНГ 19 сентября" xfId="12"/>
    <cellStyle name="_Анализ_231207-3 (2)" xfId="13"/>
    <cellStyle name="_Заявка Тестова  СКОРРЕКТИРОВАННАЯ" xfId="14"/>
    <cellStyle name="_Инвест программа" xfId="15"/>
    <cellStyle name="_ИНФОРМАЦИЯ ПО ДОГОВОРАМ ЛИЗИНГА" xfId="16"/>
    <cellStyle name="_ИНФОРМАЦИЯ ПО ДОГОВОРАМ ЛИЗИНГА 19 мая" xfId="17"/>
    <cellStyle name="_ИНФОРМАЦИЯ ПО ДОГОВОРАМ ЛИЗИНГА 27.04.071" xfId="18"/>
    <cellStyle name="_ИНФОРМАЦИЯ ПО ДОГОВОРАМ ЛИЗИНГА1" xfId="19"/>
    <cellStyle name="_Копия Программа первоочередных мер_(правка 18 05 06 Усаров_2А_3)" xfId="20"/>
    <cellStyle name="_Копия Свод все сети+" xfId="21"/>
    <cellStyle name="_Копия формы для ФСК" xfId="22"/>
    <cellStyle name="_ЛИЗИНГ" xfId="23"/>
    <cellStyle name="_ЛИЗИНГ Агафонов 15.01.08" xfId="24"/>
    <cellStyle name="_Лизинг справка по забалансу 3 апрель" xfId="25"/>
    <cellStyle name="_Лист1" xfId="26"/>
    <cellStyle name="_Макет_Итоговый лист по анализу ИПР" xfId="27"/>
    <cellStyle name="_ОКС - программа кап.стройки" xfId="28"/>
    <cellStyle name="_Расчет амортизации-ОТПРАВКА" xfId="29"/>
    <cellStyle name="_смета расходов по версии ФСТ от 26.09.06 - Звержанская" xfId="30"/>
    <cellStyle name="_СМЕТЫ 2005 2006 2007" xfId="31"/>
    <cellStyle name="_Справка по забалансу по лизингу" xfId="32"/>
    <cellStyle name="_счета 2008 оплаченные в 2007г " xfId="33"/>
    <cellStyle name="_ТАРИФ1" xfId="34"/>
    <cellStyle name="_Фина план на 2007 год (ФО)" xfId="35"/>
    <cellStyle name="_ФП К" xfId="36"/>
    <cellStyle name="_ФП К_к ФСТ" xfId="37"/>
    <cellStyle name="_ФСТ-2007-отправка-сентябрь ИСТОЧНИКИ" xfId="38"/>
    <cellStyle name="’ћѓћ‚›‰" xfId="39"/>
    <cellStyle name="”ќђќ‘ћ‚›‰" xfId="40"/>
    <cellStyle name="”љ‘ђћ‚ђќќ›‰" xfId="41"/>
    <cellStyle name="„…ќ…†ќ›‰" xfId="42"/>
    <cellStyle name="‡ђѓћ‹ћ‚ћљ1" xfId="43"/>
    <cellStyle name="‡ђѓћ‹ћ‚ћљ2" xfId="44"/>
    <cellStyle name="20% - Акцент1 2" xfId="45"/>
    <cellStyle name="20% - Акцент1 2 2" xfId="46"/>
    <cellStyle name="20% - Акцент1 2 3" xfId="47"/>
    <cellStyle name="20% - Акцент1 3" xfId="48"/>
    <cellStyle name="20% - Акцент2 2" xfId="49"/>
    <cellStyle name="20% - Акцент2 2 2" xfId="50"/>
    <cellStyle name="20% - Акцент2 2 3" xfId="51"/>
    <cellStyle name="20% - Акцент2 3" xfId="52"/>
    <cellStyle name="20% - Акцент3 2" xfId="53"/>
    <cellStyle name="20% - Акцент3 2 2" xfId="54"/>
    <cellStyle name="20% - Акцент3 2 3" xfId="55"/>
    <cellStyle name="20% - Акцент3 3" xfId="56"/>
    <cellStyle name="20% - Акцент4 2" xfId="57"/>
    <cellStyle name="20% - Акцент4 2 2" xfId="58"/>
    <cellStyle name="20% - Акцент4 2 3" xfId="59"/>
    <cellStyle name="20% - Акцент4 3" xfId="60"/>
    <cellStyle name="20% - Акцент5 2" xfId="61"/>
    <cellStyle name="20% - Акцент5 2 2" xfId="62"/>
    <cellStyle name="20% - Акцент5 2 3" xfId="63"/>
    <cellStyle name="20% - Акцент5 3" xfId="64"/>
    <cellStyle name="20% - Акцент6 2" xfId="65"/>
    <cellStyle name="20% - Акцент6 2 2" xfId="66"/>
    <cellStyle name="20% - Акцент6 2 3" xfId="67"/>
    <cellStyle name="20% - Акцент6 3" xfId="68"/>
    <cellStyle name="40% - Акцент1 2" xfId="69"/>
    <cellStyle name="40% - Акцент1 2 2" xfId="70"/>
    <cellStyle name="40% - Акцент1 2 3" xfId="71"/>
    <cellStyle name="40% - Акцент1 3" xfId="72"/>
    <cellStyle name="40% - Акцент2 2" xfId="73"/>
    <cellStyle name="40% - Акцент2 2 2" xfId="74"/>
    <cellStyle name="40% - Акцент2 2 3" xfId="75"/>
    <cellStyle name="40% - Акцент2 3" xfId="76"/>
    <cellStyle name="40% - Акцент3 2" xfId="77"/>
    <cellStyle name="40% - Акцент3 2 2" xfId="78"/>
    <cellStyle name="40% - Акцент3 2 3" xfId="79"/>
    <cellStyle name="40% - Акцент3 3" xfId="80"/>
    <cellStyle name="40% - Акцент4 2" xfId="81"/>
    <cellStyle name="40% - Акцент4 2 2" xfId="82"/>
    <cellStyle name="40% - Акцент4 2 3" xfId="83"/>
    <cellStyle name="40% - Акцент4 3" xfId="84"/>
    <cellStyle name="40% - Акцент5 2" xfId="85"/>
    <cellStyle name="40% - Акцент5 2 2" xfId="86"/>
    <cellStyle name="40% - Акцент5 2 3" xfId="87"/>
    <cellStyle name="40% - Акцент5 3" xfId="88"/>
    <cellStyle name="40% - Акцент6 2" xfId="89"/>
    <cellStyle name="40% - Акцент6 2 2" xfId="90"/>
    <cellStyle name="40% - Акцент6 2 3" xfId="91"/>
    <cellStyle name="40% - Акцент6 3" xfId="92"/>
    <cellStyle name="60% - Акцент1 2" xfId="93"/>
    <cellStyle name="60% - Акцент1 2 2" xfId="94"/>
    <cellStyle name="60% - Акцент1 3" xfId="95"/>
    <cellStyle name="60% - Акцент2 2" xfId="96"/>
    <cellStyle name="60% - Акцент2 2 2" xfId="97"/>
    <cellStyle name="60% - Акцент2 3" xfId="98"/>
    <cellStyle name="60% - Акцент3 2" xfId="99"/>
    <cellStyle name="60% - Акцент3 2 2" xfId="100"/>
    <cellStyle name="60% - Акцент3 3" xfId="101"/>
    <cellStyle name="60% - Акцент4 2" xfId="102"/>
    <cellStyle name="60% - Акцент4 2 2" xfId="103"/>
    <cellStyle name="60% - Акцент4 3" xfId="104"/>
    <cellStyle name="60% - Акцент5 2" xfId="105"/>
    <cellStyle name="60% - Акцент5 2 2" xfId="106"/>
    <cellStyle name="60% - Акцент5 3" xfId="107"/>
    <cellStyle name="60% - Акцент6 2" xfId="108"/>
    <cellStyle name="60% - Акцент6 2 2" xfId="109"/>
    <cellStyle name="60% - Акцент6 3" xfId="110"/>
    <cellStyle name="Comma [0]_laroux" xfId="111"/>
    <cellStyle name="Comma_laroux" xfId="112"/>
    <cellStyle name="Currency [0]" xfId="113"/>
    <cellStyle name="Currency_laroux" xfId="114"/>
    <cellStyle name="Normal" xfId="115"/>
    <cellStyle name="Normal 1" xfId="116"/>
    <cellStyle name="Normal 2" xfId="117"/>
    <cellStyle name="Normal_ASUS" xfId="118"/>
    <cellStyle name="Normal1" xfId="119"/>
    <cellStyle name="Price_Body" xfId="120"/>
    <cellStyle name="SAPBEXaggData" xfId="121"/>
    <cellStyle name="SAPBEXaggDataEmph" xfId="122"/>
    <cellStyle name="SAPBEXaggItem" xfId="123"/>
    <cellStyle name="SAPBEXaggItemX" xfId="124"/>
    <cellStyle name="SAPBEXchaText" xfId="125"/>
    <cellStyle name="SAPBEXexcBad7" xfId="126"/>
    <cellStyle name="SAPBEXexcBad8" xfId="127"/>
    <cellStyle name="SAPBEXexcBad9" xfId="128"/>
    <cellStyle name="SAPBEXexcCritical4" xfId="129"/>
    <cellStyle name="SAPBEXexcCritical5" xfId="130"/>
    <cellStyle name="SAPBEXexcCritical6" xfId="131"/>
    <cellStyle name="SAPBEXexcGood1" xfId="132"/>
    <cellStyle name="SAPBEXexcGood2" xfId="133"/>
    <cellStyle name="SAPBEXexcGood3" xfId="134"/>
    <cellStyle name="SAPBEXfilterDrill" xfId="135"/>
    <cellStyle name="SAPBEXfilterItem" xfId="136"/>
    <cellStyle name="SAPBEXfilterText" xfId="137"/>
    <cellStyle name="SAPBEXformats" xfId="138"/>
    <cellStyle name="SAPBEXheaderItem" xfId="139"/>
    <cellStyle name="SAPBEXheaderText" xfId="140"/>
    <cellStyle name="SAPBEXHLevel0" xfId="141"/>
    <cellStyle name="SAPBEXHLevel0X" xfId="142"/>
    <cellStyle name="SAPBEXHLevel1" xfId="143"/>
    <cellStyle name="SAPBEXHLevel1X" xfId="144"/>
    <cellStyle name="SAPBEXHLevel2" xfId="145"/>
    <cellStyle name="SAPBEXHLevel2X" xfId="146"/>
    <cellStyle name="SAPBEXHLevel3" xfId="147"/>
    <cellStyle name="SAPBEXHLevel3X" xfId="148"/>
    <cellStyle name="SAPBEXresData" xfId="149"/>
    <cellStyle name="SAPBEXresDataEmph" xfId="150"/>
    <cellStyle name="SAPBEXresItem" xfId="151"/>
    <cellStyle name="SAPBEXresItemX" xfId="152"/>
    <cellStyle name="SAPBEXstdData" xfId="153"/>
    <cellStyle name="SAPBEXstdDataEmph" xfId="154"/>
    <cellStyle name="SAPBEXstdItem" xfId="155"/>
    <cellStyle name="SAPBEXstdItem 2" xfId="156"/>
    <cellStyle name="SAPBEXstdItemX" xfId="157"/>
    <cellStyle name="SAPBEXtitle" xfId="158"/>
    <cellStyle name="SAPBEXundefined" xfId="159"/>
    <cellStyle name="Акцент1 2" xfId="160"/>
    <cellStyle name="Акцент1 2 2" xfId="161"/>
    <cellStyle name="Акцент1 3" xfId="162"/>
    <cellStyle name="Акцент2 2" xfId="163"/>
    <cellStyle name="Акцент2 2 2" xfId="164"/>
    <cellStyle name="Акцент2 3" xfId="165"/>
    <cellStyle name="Акцент3 2" xfId="166"/>
    <cellStyle name="Акцент3 2 2" xfId="167"/>
    <cellStyle name="Акцент3 3" xfId="168"/>
    <cellStyle name="Акцент4 2" xfId="169"/>
    <cellStyle name="Акцент4 2 2" xfId="170"/>
    <cellStyle name="Акцент4 3" xfId="171"/>
    <cellStyle name="Акцент5 2" xfId="172"/>
    <cellStyle name="Акцент5 2 2" xfId="173"/>
    <cellStyle name="Акцент5 3" xfId="174"/>
    <cellStyle name="Акцент6 2" xfId="175"/>
    <cellStyle name="Акцент6 2 2" xfId="176"/>
    <cellStyle name="Акцент6 3" xfId="177"/>
    <cellStyle name="Беззащитный" xfId="178"/>
    <cellStyle name="Ввод  2" xfId="179"/>
    <cellStyle name="Ввод  2 2" xfId="180"/>
    <cellStyle name="Ввод  3" xfId="181"/>
    <cellStyle name="Вывод 2" xfId="182"/>
    <cellStyle name="Вывод 2 2" xfId="183"/>
    <cellStyle name="Вывод 3" xfId="184"/>
    <cellStyle name="Вычисление 2" xfId="185"/>
    <cellStyle name="Вычисление 2 2" xfId="186"/>
    <cellStyle name="Вычисление 3" xfId="187"/>
    <cellStyle name="Гиперссылка 2" xfId="188"/>
    <cellStyle name="Заголовок" xfId="189"/>
    <cellStyle name="Заголовок 1 2" xfId="190"/>
    <cellStyle name="Заголовок 1 2 2" xfId="191"/>
    <cellStyle name="Заголовок 1 3" xfId="192"/>
    <cellStyle name="Заголовок 2 2" xfId="193"/>
    <cellStyle name="Заголовок 2 2 2" xfId="194"/>
    <cellStyle name="Заголовок 2 3" xfId="195"/>
    <cellStyle name="Заголовок 3 2" xfId="196"/>
    <cellStyle name="Заголовок 3 2 2" xfId="197"/>
    <cellStyle name="Заголовок 3 3" xfId="198"/>
    <cellStyle name="Заголовок 4 2" xfId="199"/>
    <cellStyle name="Заголовок 4 2 2" xfId="200"/>
    <cellStyle name="Заголовок 4 3" xfId="201"/>
    <cellStyle name="ЗаголовокСтолбца" xfId="6"/>
    <cellStyle name="Защитный" xfId="202"/>
    <cellStyle name="Значение" xfId="7"/>
    <cellStyle name="Итог 2" xfId="203"/>
    <cellStyle name="Итог 2 2" xfId="204"/>
    <cellStyle name="Итог 3" xfId="205"/>
    <cellStyle name="Контрольная ячейка 2" xfId="206"/>
    <cellStyle name="Контрольная ячейка 2 2" xfId="207"/>
    <cellStyle name="Контрольная ячейка 3" xfId="208"/>
    <cellStyle name="Мои наименования показателей" xfId="209"/>
    <cellStyle name="Мой заголовок" xfId="210"/>
    <cellStyle name="Мой заголовок листа" xfId="211"/>
    <cellStyle name="Название 2" xfId="212"/>
    <cellStyle name="Название 2 2" xfId="213"/>
    <cellStyle name="Название 3" xfId="214"/>
    <cellStyle name="Нейтральный 2" xfId="215"/>
    <cellStyle name="Нейтральный 2 2" xfId="216"/>
    <cellStyle name="Нейтральный 3" xfId="217"/>
    <cellStyle name="Обычный" xfId="0" builtinId="0"/>
    <cellStyle name="Обычный 10" xfId="218"/>
    <cellStyle name="Обычный 10 2" xfId="219"/>
    <cellStyle name="Обычный 10 3" xfId="220"/>
    <cellStyle name="Обычный 10 4" xfId="221"/>
    <cellStyle name="Обычный 10 5" xfId="222"/>
    <cellStyle name="Обычный 10 5 2" xfId="223"/>
    <cellStyle name="Обычный 11" xfId="224"/>
    <cellStyle name="Обычный 11 2" xfId="225"/>
    <cellStyle name="Обычный 11 3" xfId="226"/>
    <cellStyle name="Обычный 110" xfId="227"/>
    <cellStyle name="Обычный 12" xfId="228"/>
    <cellStyle name="Обычный 12 2" xfId="229"/>
    <cellStyle name="Обычный 12 3" xfId="230"/>
    <cellStyle name="Обычный 13" xfId="231"/>
    <cellStyle name="Обычный 13 2" xfId="232"/>
    <cellStyle name="Обычный 14" xfId="233"/>
    <cellStyle name="Обычный 15" xfId="234"/>
    <cellStyle name="Обычный 15 2" xfId="235"/>
    <cellStyle name="Обычный 16" xfId="236"/>
    <cellStyle name="Обычный 16 2" xfId="237"/>
    <cellStyle name="Обычный 17" xfId="238"/>
    <cellStyle name="Обычный 2" xfId="2"/>
    <cellStyle name="Обычный 2 10" xfId="239"/>
    <cellStyle name="Обычный 2 11" xfId="240"/>
    <cellStyle name="Обычный 2 12" xfId="241"/>
    <cellStyle name="Обычный 2 2" xfId="242"/>
    <cellStyle name="Обычный 2 2 2" xfId="243"/>
    <cellStyle name="Обычный 2 2 2 2" xfId="244"/>
    <cellStyle name="Обычный 2 2 2 3" xfId="245"/>
    <cellStyle name="Обычный 2 2 3" xfId="246"/>
    <cellStyle name="Обычный 2 2 3 2" xfId="247"/>
    <cellStyle name="Обычный 2 2 4" xfId="248"/>
    <cellStyle name="Обычный 2 3" xfId="249"/>
    <cellStyle name="Обычный 2 3 2" xfId="250"/>
    <cellStyle name="Обычный 2 4" xfId="251"/>
    <cellStyle name="Обычный 2 5" xfId="252"/>
    <cellStyle name="Обычный 2 5 2" xfId="253"/>
    <cellStyle name="Обычный 2 5 3" xfId="254"/>
    <cellStyle name="Обычный 2 6" xfId="255"/>
    <cellStyle name="Обычный 2 7" xfId="256"/>
    <cellStyle name="Обычный 2 7 2" xfId="257"/>
    <cellStyle name="Обычный 2 8" xfId="258"/>
    <cellStyle name="Обычный 2 8 2" xfId="259"/>
    <cellStyle name="Обычный 2 8 3" xfId="260"/>
    <cellStyle name="Обычный 2 9" xfId="261"/>
    <cellStyle name="Обычный 3" xfId="4"/>
    <cellStyle name="Обычный 3 11" xfId="262"/>
    <cellStyle name="Обычный 3 2" xfId="263"/>
    <cellStyle name="Обычный 3 2 2" xfId="264"/>
    <cellStyle name="Обычный 3 2 2 2" xfId="265"/>
    <cellStyle name="Обычный 3 2 3" xfId="266"/>
    <cellStyle name="Обычный 3 2 4" xfId="267"/>
    <cellStyle name="Обычный 3 3" xfId="268"/>
    <cellStyle name="Обычный 3 3 2" xfId="269"/>
    <cellStyle name="Обычный 3 4" xfId="270"/>
    <cellStyle name="Обычный 3 5" xfId="271"/>
    <cellStyle name="Обычный 3 6" xfId="272"/>
    <cellStyle name="Обычный 3 7" xfId="273"/>
    <cellStyle name="Обычный 3_ИП-май-2011" xfId="274"/>
    <cellStyle name="Обычный 33" xfId="275"/>
    <cellStyle name="Обычный 36 3" xfId="276"/>
    <cellStyle name="Обычный 4" xfId="277"/>
    <cellStyle name="Обычный 4 2" xfId="278"/>
    <cellStyle name="Обычный 4 2 2" xfId="279"/>
    <cellStyle name="Обычный 4 2 3" xfId="280"/>
    <cellStyle name="Обычный 4 3" xfId="281"/>
    <cellStyle name="Обычный 5" xfId="282"/>
    <cellStyle name="Обычный 5 2" xfId="283"/>
    <cellStyle name="Обычный 5 3" xfId="284"/>
    <cellStyle name="Обычный 58" xfId="285"/>
    <cellStyle name="Обычный 6" xfId="286"/>
    <cellStyle name="Обычный 6 2" xfId="287"/>
    <cellStyle name="Обычный 6 3" xfId="288"/>
    <cellStyle name="Обычный 6 3 2" xfId="289"/>
    <cellStyle name="Обычный 6 3 3" xfId="290"/>
    <cellStyle name="Обычный 6 4" xfId="291"/>
    <cellStyle name="Обычный 7" xfId="292"/>
    <cellStyle name="Обычный 8" xfId="293"/>
    <cellStyle name="Обычный 8 2" xfId="294"/>
    <cellStyle name="Обычный 9" xfId="295"/>
    <cellStyle name="Обычный 9 2" xfId="296"/>
    <cellStyle name="Обычный 98" xfId="297"/>
    <cellStyle name="Плохой 2" xfId="298"/>
    <cellStyle name="Плохой 2 2" xfId="299"/>
    <cellStyle name="Плохой 3" xfId="300"/>
    <cellStyle name="Поле ввода" xfId="301"/>
    <cellStyle name="Пояснение 2" xfId="302"/>
    <cellStyle name="Пояснение 2 2" xfId="303"/>
    <cellStyle name="Пояснение 3" xfId="304"/>
    <cellStyle name="Примечание 2" xfId="305"/>
    <cellStyle name="Примечание 2 2" xfId="306"/>
    <cellStyle name="Примечание 2 3" xfId="307"/>
    <cellStyle name="Примечание 3" xfId="308"/>
    <cellStyle name="Примечание 4" xfId="309"/>
    <cellStyle name="Процентный 2" xfId="1"/>
    <cellStyle name="Процентный 2 2" xfId="310"/>
    <cellStyle name="Процентный 2 2 2" xfId="311"/>
    <cellStyle name="Процентный 2 3" xfId="312"/>
    <cellStyle name="Процентный 2 4" xfId="313"/>
    <cellStyle name="Связанная ячейка 2" xfId="314"/>
    <cellStyle name="Связанная ячейка 2 2" xfId="315"/>
    <cellStyle name="Связанная ячейка 3" xfId="316"/>
    <cellStyle name="Стиль 1" xfId="317"/>
    <cellStyle name="Стиль 1 2" xfId="318"/>
    <cellStyle name="Стиль 1 2 2" xfId="319"/>
    <cellStyle name="Стиль 1 20 2" xfId="320"/>
    <cellStyle name="Стиль 1 22" xfId="321"/>
    <cellStyle name="Стиль 1 3" xfId="322"/>
    <cellStyle name="Текст предупреждения 2" xfId="323"/>
    <cellStyle name="Текст предупреждения 2 2" xfId="324"/>
    <cellStyle name="Текст предупреждения 3" xfId="325"/>
    <cellStyle name="Текстовый" xfId="326"/>
    <cellStyle name="Тысячи [0]_3Com" xfId="327"/>
    <cellStyle name="Тысячи_3Com" xfId="328"/>
    <cellStyle name="Финансовый [0] 2" xfId="329"/>
    <cellStyle name="Финансовый 10" xfId="330"/>
    <cellStyle name="Финансовый 11" xfId="331"/>
    <cellStyle name="Финансовый 12" xfId="332"/>
    <cellStyle name="Финансовый 13" xfId="333"/>
    <cellStyle name="Финансовый 14" xfId="334"/>
    <cellStyle name="Финансовый 15" xfId="335"/>
    <cellStyle name="Финансовый 16" xfId="336"/>
    <cellStyle name="Финансовый 17" xfId="337"/>
    <cellStyle name="Финансовый 18" xfId="338"/>
    <cellStyle name="Финансовый 19" xfId="339"/>
    <cellStyle name="Финансовый 19 2" xfId="340"/>
    <cellStyle name="Финансовый 2" xfId="3"/>
    <cellStyle name="Финансовый 2 2" xfId="341"/>
    <cellStyle name="Финансовый 2 2 2" xfId="342"/>
    <cellStyle name="Финансовый 2 3" xfId="343"/>
    <cellStyle name="Финансовый 2 3 2" xfId="344"/>
    <cellStyle name="Финансовый 2 4" xfId="345"/>
    <cellStyle name="Финансовый 2 5" xfId="346"/>
    <cellStyle name="Финансовый 20" xfId="347"/>
    <cellStyle name="Финансовый 21" xfId="348"/>
    <cellStyle name="Финансовый 3" xfId="349"/>
    <cellStyle name="Финансовый 3 2" xfId="350"/>
    <cellStyle name="Финансовый 3 2 2" xfId="351"/>
    <cellStyle name="Финансовый 3 3" xfId="352"/>
    <cellStyle name="Финансовый 3 4" xfId="353"/>
    <cellStyle name="Финансовый 4" xfId="354"/>
    <cellStyle name="Финансовый 4 2" xfId="355"/>
    <cellStyle name="Финансовый 4 2 2" xfId="356"/>
    <cellStyle name="Финансовый 4 2 2 2" xfId="357"/>
    <cellStyle name="Финансовый 4 2 3" xfId="358"/>
    <cellStyle name="Финансовый 4 3" xfId="359"/>
    <cellStyle name="Финансовый 4 4" xfId="360"/>
    <cellStyle name="Финансовый 5" xfId="361"/>
    <cellStyle name="Финансовый 5 2" xfId="362"/>
    <cellStyle name="Финансовый 5 3" xfId="363"/>
    <cellStyle name="Финансовый 5 4" xfId="364"/>
    <cellStyle name="Финансовый 6" xfId="365"/>
    <cellStyle name="Финансовый 6 2" xfId="366"/>
    <cellStyle name="Финансовый 6 3" xfId="367"/>
    <cellStyle name="Финансовый 6 4" xfId="368"/>
    <cellStyle name="Финансовый 7" xfId="369"/>
    <cellStyle name="Финансовый 8" xfId="370"/>
    <cellStyle name="Финансовый 9" xfId="371"/>
    <cellStyle name="Формула" xfId="372"/>
    <cellStyle name="Формула_свод УЕ по сетевым 2.1" xfId="5"/>
    <cellStyle name="Формула_свод УЕ по сетевым 2.2" xfId="8"/>
    <cellStyle name="ФормулаВБ" xfId="9"/>
    <cellStyle name="ФормулаНаКонтроль" xfId="373"/>
    <cellStyle name="Хороший 2" xfId="374"/>
    <cellStyle name="Хороший 2 2" xfId="375"/>
    <cellStyle name="Хороший 3" xfId="376"/>
    <cellStyle name="Џђћ–…ќ’ќ›‰" xfId="377"/>
    <cellStyle name="㼿㼿" xfId="378"/>
    <cellStyle name="㼿㼿?" xfId="379"/>
    <cellStyle name="㼿㼿_Укрупненный расчет  Варнав._3" xfId="380"/>
    <cellStyle name="㼿㼿㼿" xfId="381"/>
    <cellStyle name="㼿㼿㼿?" xfId="382"/>
    <cellStyle name="㼿㼿㼿_Укрупненный расчет  Варнав._6" xfId="383"/>
    <cellStyle name="㼿㼿㼿㼿" xfId="384"/>
    <cellStyle name="㼿㼿㼿㼿?" xfId="385"/>
    <cellStyle name="㼿㼿㼿㼿_Укрупненный расчет  Варнав._5" xfId="386"/>
    <cellStyle name="㼿㼿㼿㼿㼿" xfId="387"/>
    <cellStyle name="㼿㼿㼿㼿㼿?" xfId="388"/>
    <cellStyle name="㼿㼿㼿㼿㼿_Укрупненный расчет  Варнав." xfId="389"/>
    <cellStyle name="㼿㼿㼿㼿㼿㼿?" xfId="390"/>
    <cellStyle name="㼿㼿㼿㼿㼿㼿㼿㼿" xfId="391"/>
    <cellStyle name="㼿㼿㼿㼿㼿㼿㼿㼿㼿" xfId="392"/>
    <cellStyle name="㼿㼿㼿㼿㼿㼿㼿㼿㼿㼿" xfId="393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d1\DB\Tereza\EVRAZ%20-%20Reporting%20package\2006\Aktiva%20a%20pasiva\Aktiva%20a%20pasiva%20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7;&#1072;&#1087;&#1082;&#1072;%20&#1086;&#1073;&#1084;&#1077;&#1085;&#1072;\B-PL\NBPL\_F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IAS%20&amp;%20GAAP%20%20Reports\IAS%20&amp;%20GAAP%20YEAR%202002\2002%20Q3%20Consolidation%20Model\A%20Consolidation%20&amp;%20Reporting\GAAP%20&amp;%20IAS%20Group%20TB%20&amp;%20Reports%20Q3%20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reuters\&#1056;&#1072;&#1073;&#1086;&#1095;&#1080;&#1081;%20&#1089;&#1090;&#1086;&#1083;\Artem's\Fixed%20Income\&#1072;&#1096;&#1095;&#1091;&#1074;%20&#1096;&#1090;&#1089;&#1097;&#1100;&#1091;\PUBLIC\BLOOMBERG\gazpru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reuters\&#1056;&#1072;&#1073;&#1086;&#1095;&#1080;&#1081;%20&#1089;&#1090;&#1086;&#1083;\Documents%20and%20Settings\matvean\Local%20Settings\Temporary%20Internet%20Files\OLK4D9\RUR_Calc_new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7;&#1072;&#1087;&#1082;&#1072;%20&#1086;&#1073;&#1084;&#1077;&#1085;&#1072;\&#1045;&#1048;&#1040;&#1057;\&#1055;&#1088;&#1080;&#1096;&#1083;&#1086;\15.05.07\tset.net.20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\&#1087;&#1072;&#1087;&#1082;&#1072;%20&#1086;&#1073;&#1084;&#1077;&#1085;&#1072;\Users\&#1057;&#1077;&#1076;&#1072;&#1096;&#1082;&#1080;&#1085;&#1072;&#1043;&#1057;\Documents\&#1054;&#1090;&#1082;&#1088;&#1099;&#1090;&#1080;&#1077;%20&#1076;&#1077;&#1083;&#1072;\&#1073;&#1077;&#1085;&#1095;\BENCH.TSO.2015(v1.0)%20&#1088;&#1072;&#1073;&#1086;&#1095;&#1080;&#1081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mihaylov_sv\&#1056;&#1072;&#1073;&#1086;&#1095;&#1080;&#1081;%20&#1089;&#1090;&#1086;&#1083;\&#1055;&#1072;&#1082;&#1077;&#1090;%20&#1076;&#1083;&#1103;%20&#1087;&#1088;&#1077;&#1079;&#1077;&#1085;&#1090;&#1072;&#1094;&#1080;&#1080;%201%20&#1082;&#1074;&#1072;&#1088;&#1090;&#1072;&#1083;&#1072;%202007&#1075;\&#1059;&#1089;&#1090;&#1072;&#1088;&#1077;&#1074;&#1096;&#1072;&#1103;%20&#1080;&#1085;&#1092;&#1086;&#1088;&#1084;&#1072;&#1094;&#1080;&#1103;\&#1059;&#1056;%20&#1087;&#1086;%20&#1062;&#1060;&#1054;%2002.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erv\&#1086;&#1073;&#1084;&#1077;&#1085;&#1085;&#1080;&#1082;\&#1057;&#1083;&#1091;&#1078;&#1073;&#1072;%20&#1087;&#1086;%20&#1101;&#1082;&#1086;&#1085;&#1086;&#1084;&#1080;&#1082;&#1077;%20&#1080;%20&#1092;&#1080;&#1085;&#1072;&#1085;&#1089;&#1072;&#1084;\&#1057;&#1077;&#1082;&#1090;&#1086;&#1088;%20&#1087;&#1086;%20&#1058;&#1069;\&#1044;&#1086;&#1082;&#1091;&#1084;&#1077;&#1085;&#1090;&#1099;%20&#1069;&#1085;&#1077;&#1088;&#1075;&#1086;&#1089;&#1073;&#1099;&#1090;&#1072;\&#1044;&#1086;&#1082;&#1091;&#1084;&#1077;&#1085;&#1090;&#1099;%202018%20&#1075;&#1086;&#1076;&#1072;\&#1055;&#1083;&#1072;&#1085;%20&#1087;&#1077;&#1088;&#1077;&#1076;&#1072;&#1095;&#1080;%20&#1101;&#1083;.&#1101;&#1085;&#1077;&#1088;&#1075;&#1080;&#1080;%20&#1080;%20&#1084;&#1086;&#1097;&#1085;&#1086;&#1089;&#1090;&#1080;%20&#1087;&#1086;%20&#1054;&#1040;&#1054;%20&#1050;&#1091;&#1079;&#1073;&#1072;&#1089;&#1089;&#1069;&#1083;&#1077;&#1082;&#1090;&#1088;&#1086;%20&#1085;&#1072;%202019&#1075;%20&#1074;%20&#1088;&#1077;&#1076;&#1072;&#1082;&#1094;&#1080;&#1080;%20&#1086;&#1090;%2028.10.2018&#1075;\&#1041;&#1072;&#1083;&#1072;&#1085;&#1089;_&#1069;&#1069;_&#1080;_&#1084;&#1086;&#1097;&#1085;&#1086;&#1089;&#1090;&#1080;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ktiva-skutečnost"/>
      <sheetName val="pasiva-skutečnost"/>
      <sheetName val="VZZ - skutečnost"/>
      <sheetName val="aktiva-plán"/>
      <sheetName val="pasiva-plán"/>
      <sheetName val="VZZ - plán"/>
      <sheetName val="pasiva_skutečnost"/>
      <sheetName val="СводЕАХ"/>
      <sheetName val="Лист1 (2)"/>
      <sheetName val="Balance Sheet"/>
      <sheetName val="полугодие"/>
      <sheetName val="Справочники"/>
      <sheetName val="ФИНПЛАН"/>
      <sheetName val="pasiva-skute?nost"/>
      <sheetName val="Фин план"/>
      <sheetName val="Languages"/>
      <sheetName val="MCS"/>
      <sheetName val="форма 6.1"/>
      <sheetName val="Y96LTEBHTMP2"/>
      <sheetName val="КлассНТМК"/>
      <sheetName val="КлассЗСМК"/>
      <sheetName val="FX rates"/>
      <sheetName val="план"/>
      <sheetName val="факт"/>
      <sheetName val="CurRates"/>
      <sheetName val="дек.разв.2011"/>
      <sheetName val="ОВИ_Группы"/>
      <sheetName val=" Форма П6.1 "/>
      <sheetName val="СВОД Ф15"/>
      <sheetName val="Настройки"/>
      <sheetName val="июнь пл-факт _изм"/>
      <sheetName val="19 CAPEX"/>
      <sheetName val="П ПП_МП"/>
      <sheetName val="rem"/>
      <sheetName val="Aktiva a pasiva 2006"/>
      <sheetName val="Откл_ по фин_ рез"/>
      <sheetName val="сводная"/>
      <sheetName val="ТАБЛИЦЫ"/>
      <sheetName val="9м"/>
      <sheetName val="3-01"/>
      <sheetName val="Sheet Index"/>
      <sheetName val="Variables"/>
      <sheetName val="пр-во_июль"/>
      <sheetName val="ДИТ"/>
      <sheetName val="сортамент"/>
      <sheetName val="1997 fin. res."/>
      <sheetName val="exch. rates"/>
      <sheetName val="Мероприятия"/>
      <sheetName val="MODEL"/>
      <sheetName val="ВГОК 2011"/>
      <sheetName val="EC552378 Corp Cusip8"/>
      <sheetName val="TT333718 Govt"/>
      <sheetName val="ЗСМК"/>
      <sheetName val="Цеховые"/>
      <sheetName val="Центральные"/>
      <sheetName val="карта метрик"/>
      <sheetName val="пл_выруч_В-Р"/>
      <sheetName val="Imp. Sensitivity"/>
      <sheetName val="Streamcore"/>
      <sheetName val="ER"/>
      <sheetName val="Лист27"/>
      <sheetName val="Лист28"/>
      <sheetName val="Лист29"/>
      <sheetName val="Assumptions"/>
      <sheetName val="Inputs"/>
      <sheetName val="SETKI"/>
      <sheetName val="нормы 5 лет"/>
      <sheetName val="PL"/>
      <sheetName val="Sales_prices"/>
      <sheetName val="Рабочий"/>
      <sheetName val="EBITDA Bridges v Budget"/>
      <sheetName val="2001"/>
      <sheetName val="Контроль"/>
      <sheetName val="Реестр 26.11.08"/>
      <sheetName val="ост ТМЦ"/>
      <sheetName val="Приложение 4"/>
      <sheetName val="Движение по месяцам"/>
      <sheetName val="Телефоны"/>
      <sheetName val="f_1"/>
      <sheetName val="Справ"/>
      <sheetName val="COMPS"/>
      <sheetName val="2012г."/>
      <sheetName val="Контрагенты"/>
      <sheetName val="DATA"/>
      <sheetName val="9 мес12"/>
      <sheetName val="окт12"/>
      <sheetName val="ноя12"/>
      <sheetName val="дек12"/>
      <sheetName val="1 пол12"/>
      <sheetName val="4. Ratios"/>
      <sheetName val="Виды затрат"/>
      <sheetName val="Единицы консолидации"/>
      <sheetName val="Счета"/>
      <sheetName val="Виды движения"/>
      <sheetName val="setup"/>
      <sheetName val="Otchet"/>
      <sheetName val="Взз"/>
      <sheetName val="Январь"/>
      <sheetName val="производство"/>
      <sheetName val="Configuration"/>
      <sheetName val="Лист1"/>
      <sheetName val="ф.2.3"/>
      <sheetName val="Отгрузка"/>
      <sheetName val="Поставка"/>
      <sheetName val="Сталь"/>
      <sheetName val="Title"/>
      <sheetName val="KPI 2014_дробление"/>
      <sheetName val="Данные для расчета"/>
      <sheetName val="BEX_AR"/>
      <sheetName val="BEX_Associates"/>
      <sheetName val="BEX_BSRP_OLD"/>
      <sheetName val="BEX_Eq"/>
      <sheetName val="BEX_Expenses_CY"/>
      <sheetName val="BEX_Expenses_PY"/>
      <sheetName val="BEX_Expenses1"/>
      <sheetName val="BEX_Income_Tax"/>
      <sheetName val="BEX_Intangibles"/>
      <sheetName val="BEX_Inventory"/>
      <sheetName val="BEX_invest_unit"/>
      <sheetName val="BEX_invest_unit_OLD"/>
      <sheetName val="BEX_MAIN"/>
      <sheetName val="BEX_MAIN_BS_RP"/>
      <sheetName val="BEX_MAIN_PL"/>
      <sheetName val="BEX_partner"/>
      <sheetName val="BEX_partner_CAD"/>
      <sheetName val="BEX_partner_CZK"/>
      <sheetName val="BEX_partner_EUR"/>
      <sheetName val="BEX_partner_OLD"/>
      <sheetName val="BEX_partner_OTH"/>
      <sheetName val="BEX_partner_RUB"/>
      <sheetName val="BEX_partner_UAH"/>
      <sheetName val="BEX_partner_USD"/>
      <sheetName val="BEX_partner_ZAR"/>
      <sheetName val="BEX_PP_E"/>
      <sheetName val="BEX_Provisions"/>
      <sheetName val="Content"/>
      <sheetName val="3. CFS"/>
      <sheetName val="9a. PP&amp;E"/>
      <sheetName val="10. Intangibles"/>
      <sheetName val="14.2 NRV allowance"/>
      <sheetName val="8. Income tax"/>
      <sheetName val="14.1 Inventory"/>
      <sheetName val="6.2 COS"/>
      <sheetName val="1.2  BS-IS 2009"/>
      <sheetName val="GAP для проработки"/>
      <sheetName val="4."/>
      <sheetName val="2.2 HSVC slag unprep"/>
      <sheetName val="2.1  HSVC slag prepared"/>
      <sheetName val="2.3  NTMK Slag"/>
      <sheetName val="5. Changes in WIP_FG (SAP)"/>
      <sheetName val="5. Changes in WIP_FG (SAP) (2)"/>
      <sheetName val="Production data"/>
      <sheetName val="3.2 Sales to Vanchem"/>
      <sheetName val="1. Production"/>
      <sheetName val="3.1 Sales"/>
      <sheetName val="26.11"/>
      <sheetName val="НТМК Сталь"/>
      <sheetName val="посты"/>
      <sheetName val="Ф15 (Секвестр)1"/>
      <sheetName val="на 12.09.14"/>
      <sheetName val="Общий 1"/>
      <sheetName val="Формат 2"/>
      <sheetName val="06.11"/>
      <sheetName val="дсп"/>
      <sheetName val=""/>
      <sheetName val="База"/>
      <sheetName val="Megamind"/>
      <sheetName val="UFOP (factor)"/>
      <sheetName val="UFOP (data)"/>
      <sheetName val="Ф11"/>
      <sheetName val="Ф7"/>
      <sheetName val="Ф20"/>
      <sheetName val="Ф6"/>
      <sheetName val="ПП"/>
      <sheetName val="Ф2.3"/>
      <sheetName val="Таштагол_т.т"/>
      <sheetName val="1 Общая информация"/>
      <sheetName val="Параметры"/>
      <sheetName val="Shadow"/>
      <sheetName val="Доход_расход"/>
      <sheetName val="КОП"/>
      <sheetName val="Леневка"/>
      <sheetName val="МВЦ"/>
      <sheetName val="Никомед"/>
      <sheetName val="Охотник"/>
      <sheetName val="РЭУ"/>
      <sheetName val="УДУ"/>
      <sheetName val="Уралец"/>
      <sheetName val="ЦКиИ"/>
      <sheetName val="Финансы"/>
      <sheetName val="9.1"/>
      <sheetName val="10"/>
      <sheetName val="Библиотека"/>
      <sheetName val="VZZ_-_skutečnost"/>
      <sheetName val="VZZ_-_plán"/>
      <sheetName val="Лист1_(2)"/>
      <sheetName val="Balance_Sheet"/>
      <sheetName val="Фин_план"/>
      <sheetName val="FX_rates"/>
      <sheetName val="Aktiva_a_pasiva_2006"/>
      <sheetName val="Откл__по_фин__рез"/>
      <sheetName val="Sheet_Index"/>
      <sheetName val="1997_fin__res_"/>
      <sheetName val="exch__rates"/>
      <sheetName val="ВГОК_2011"/>
      <sheetName val="EC552378_Corp_Cusip8"/>
      <sheetName val="TT333718_Govt"/>
      <sheetName val="карта_метрик"/>
      <sheetName val="Imp__Sensitivity"/>
      <sheetName val="ост_ТМЦ"/>
      <sheetName val="Приложение_4"/>
      <sheetName val="нормы_5_лет"/>
      <sheetName val="2012г_"/>
      <sheetName val="EBITDA_Bridges_v_Budget"/>
      <sheetName val="Реестр_26_11_08"/>
      <sheetName val="9_мес12"/>
      <sheetName val="1_пол12"/>
      <sheetName val="4__Ratios"/>
      <sheetName val="Виды_затрат"/>
      <sheetName val="Единицы_консолидации"/>
      <sheetName val="Виды_движения"/>
      <sheetName val="Движение_по_месяцам"/>
      <sheetName val="форма_6_1"/>
      <sheetName val="дек_разв_2011"/>
      <sheetName val="_Форма_П6_1_"/>
      <sheetName val="СВОД_Ф15"/>
      <sheetName val="FCF"/>
      <sheetName val="станции дороги"/>
      <sheetName val="ПЛАН ПЛАТЕЖЕЙ НА"/>
      <sheetName val="СЕНТЯБРЬ++"/>
      <sheetName val="СЕНТЯБРЬ--"/>
      <sheetName val="Оглавление"/>
      <sheetName val="7_Простои"/>
      <sheetName val="Узкие места"/>
      <sheetName val="Выручка"/>
      <sheetName val="Смета"/>
      <sheetName val="Цены реализации"/>
      <sheetName val="Продажи_план_ММД"/>
      <sheetName val="1_Summary"/>
      <sheetName val="Цены входящие_1"/>
      <sheetName val="Цены входящие_2"/>
      <sheetName val="_Запасы"/>
      <sheetName val="13_ Вспом_ и энергетика _2_"/>
      <sheetName val="Ремонты и ОВИ"/>
      <sheetName val="15_ Инвестпрогр_"/>
      <sheetName val="5_ Цены вх_ сырья"/>
      <sheetName val="5_ Влияние цен на сырье"/>
      <sheetName val="6_ Расход"/>
      <sheetName val="7_ Ремонты _ ОВИ"/>
      <sheetName val="7_ Пример графика"/>
      <sheetName val="7_ вариант 2"/>
      <sheetName val="7_ прил_ прод_ть рем_"/>
      <sheetName val="Вспом_ материалы"/>
      <sheetName val="8_ PL"/>
      <sheetName val="Слайд vc_fc_cc"/>
      <sheetName val="9_ Сарех Свод"/>
      <sheetName val="4_ KPI"/>
      <sheetName val="6_ Исходная инф_"/>
      <sheetName val="Мощности"/>
      <sheetName val="6_ Мощности ГОКи"/>
      <sheetName val="Материалы СЦ"/>
      <sheetName val="2 Параметры"/>
      <sheetName val="Грузополучатели - список"/>
      <sheetName val="Справочник"/>
      <sheetName val="4_ГОКи"/>
      <sheetName val="ф.14"/>
      <sheetName val="статьи ЕФО"/>
      <sheetName val="pasiva-skute_nost"/>
      <sheetName val="Смета  январь"/>
      <sheetName val="исх"/>
    </sheetNames>
    <sheetDataSet>
      <sheetData sheetId="0">
        <row r="1">
          <cell r="A1" t="str">
            <v xml:space="preserve">V?TKOVICE STEEL, a.s. </v>
          </cell>
        </row>
      </sheetData>
      <sheetData sheetId="1" refreshError="1">
        <row r="1">
          <cell r="A1" t="str">
            <v xml:space="preserve">VÍTKOVICE STEEL, a.s. </v>
          </cell>
        </row>
        <row r="15">
          <cell r="A15" t="str">
            <v xml:space="preserve">    Oceňovací rozdíly z přecenění při přeměnách</v>
          </cell>
        </row>
        <row r="16">
          <cell r="A16" t="str">
            <v xml:space="preserve">  Rezervní fondy, neděl. fond a ostatní fondy ze zisku</v>
          </cell>
        </row>
        <row r="17">
          <cell r="A17" t="str">
            <v xml:space="preserve">    Zákonný rezervní fond/Nedělitelný fond</v>
          </cell>
        </row>
        <row r="18">
          <cell r="A18" t="str">
            <v xml:space="preserve">    Statutární a ostatní fondy</v>
          </cell>
        </row>
        <row r="19">
          <cell r="A19" t="str">
            <v xml:space="preserve">  Výsledek hospodaření minulých let</v>
          </cell>
        </row>
        <row r="20">
          <cell r="A20" t="str">
            <v xml:space="preserve">    Nerozdělený zisk (neuhrazená ztráta) minulých let</v>
          </cell>
        </row>
        <row r="21">
          <cell r="A21" t="str">
            <v xml:space="preserve">    Výsledek hospodaření ve schvalovacím řízení</v>
          </cell>
        </row>
        <row r="22">
          <cell r="A22" t="str">
            <v xml:space="preserve"> Výsledek hospodaření běžného účetního období (+/-)</v>
          </cell>
        </row>
        <row r="23">
          <cell r="A23" t="str">
            <v>Cizí zdroje</v>
          </cell>
        </row>
        <row r="24">
          <cell r="A24" t="str">
            <v xml:space="preserve">  Rezervy</v>
          </cell>
        </row>
        <row r="25">
          <cell r="A25" t="str">
            <v xml:space="preserve">    Rezervy podle zvláštních právních předpisů</v>
          </cell>
        </row>
        <row r="35">
          <cell r="A35" t="str">
            <v xml:space="preserve">    Vydané dluhopisy</v>
          </cell>
          <cell r="C35">
            <v>0</v>
          </cell>
        </row>
        <row r="36">
          <cell r="A36" t="str">
            <v xml:space="preserve">    Dlouhodobé směnky k úhradě</v>
          </cell>
          <cell r="C36">
            <v>0</v>
          </cell>
        </row>
        <row r="37">
          <cell r="A37" t="str">
            <v xml:space="preserve">    Dohadné účty pasivní</v>
          </cell>
          <cell r="C37">
            <v>0</v>
          </cell>
        </row>
        <row r="38">
          <cell r="A38" t="str">
            <v xml:space="preserve">    Jiné závazky</v>
          </cell>
          <cell r="C38">
            <v>0</v>
          </cell>
        </row>
        <row r="39">
          <cell r="A39" t="str">
            <v xml:space="preserve">    Odložený daňový závazek</v>
          </cell>
          <cell r="C39">
            <v>0</v>
          </cell>
        </row>
        <row r="40">
          <cell r="A40" t="str">
            <v xml:space="preserve">  Krátkodobé závazky</v>
          </cell>
          <cell r="C40">
            <v>1746135</v>
          </cell>
        </row>
        <row r="41">
          <cell r="A41" t="str">
            <v xml:space="preserve">    Závazky z obchodních vztahů</v>
          </cell>
          <cell r="C41">
            <v>1545243</v>
          </cell>
        </row>
        <row r="42">
          <cell r="A42" t="str">
            <v xml:space="preserve">    Závazky k ovládaným a řízeným osobám</v>
          </cell>
          <cell r="C42">
            <v>0</v>
          </cell>
        </row>
        <row r="43">
          <cell r="A43" t="str">
            <v xml:space="preserve">    Závazky k účetním jednotkám pod podst.vlivem</v>
          </cell>
          <cell r="C43">
            <v>0</v>
          </cell>
        </row>
        <row r="44">
          <cell r="A44" t="str">
            <v xml:space="preserve">    Závazky ke společníkům, členům dr. a účastníkům sdruž.</v>
          </cell>
          <cell r="C44">
            <v>0</v>
          </cell>
        </row>
        <row r="45">
          <cell r="A45" t="str">
            <v xml:space="preserve">    Závazky k zaměstnancům</v>
          </cell>
          <cell r="C45">
            <v>30589</v>
          </cell>
        </row>
        <row r="46">
          <cell r="A46" t="str">
            <v xml:space="preserve">    Závazky ze sociálního zabezpečení a zdrav. pojištění</v>
          </cell>
          <cell r="C46">
            <v>18628</v>
          </cell>
        </row>
        <row r="47">
          <cell r="A47" t="str">
            <v xml:space="preserve">    Stát - daňové závazky a dotace</v>
          </cell>
          <cell r="C47">
            <v>8773</v>
          </cell>
        </row>
        <row r="48">
          <cell r="A48" t="str">
            <v xml:space="preserve">    Krátkodobé přijaté zálohy</v>
          </cell>
          <cell r="C48">
            <v>94899</v>
          </cell>
        </row>
      </sheetData>
      <sheetData sheetId="2" refreshError="1"/>
      <sheetData sheetId="3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p Comparative GAAP"/>
      <sheetName val="Group Comparative IAS"/>
      <sheetName val="R-U IAS History"/>
      <sheetName val="Cash Flow Working"/>
      <sheetName val="REPO"/>
      <sheetName val="TB GAAP"/>
      <sheetName val="TB IAS"/>
      <sheetName val="Income Statement"/>
      <sheetName val="Balance Sheet"/>
      <sheetName val="Cash Flow"/>
      <sheetName val="G-I-F Total"/>
      <sheetName val="G-I-F (RU)"/>
      <sheetName val="G-I-F (UA)"/>
      <sheetName val="FLash IAS"/>
      <sheetName val="Loans"/>
      <sheetName val="Cash Flow support"/>
      <sheetName val="Income Statement Russia and Ukr"/>
      <sheetName val="Class A Shares Outstanding"/>
      <sheetName val="Class B Shares Outstanding"/>
      <sheetName val="Dilutive Shares Outstanding"/>
      <sheetName val="EPS Working"/>
      <sheetName val="Share Price 2002"/>
      <sheetName val="RE Working"/>
      <sheetName val="Change of Equity"/>
      <sheetName val="Sheet1"/>
      <sheetName val="Sheet2"/>
      <sheetName val="Sheet3"/>
      <sheetName val="1-ЭСПЦ"/>
      <sheetName val="COMPS"/>
      <sheetName val="BEX_Expenses_CY"/>
      <sheetName val="BEX_Expenses_PY"/>
      <sheetName val="BEX_MAIN_PL"/>
      <sheetName val="0_33"/>
      <sheetName val="БДДС month (ф)"/>
      <sheetName val="БДДС month (п)"/>
      <sheetName val="Параметры"/>
      <sheetName val="КВ 2008"/>
      <sheetName val="XLR_NoRangeSheet"/>
      <sheetName val="июль"/>
      <sheetName val="база"/>
      <sheetName val="июнь"/>
      <sheetName val="январь"/>
      <sheetName val="февраль"/>
      <sheetName val="март"/>
      <sheetName val="апрель"/>
      <sheetName val="май"/>
      <sheetName val="август"/>
      <sheetName val="сентябрь"/>
      <sheetName val="октябрь"/>
      <sheetName val="ноябрь"/>
      <sheetName val="декабрь"/>
      <sheetName val="infl_rates"/>
      <sheetName val="PL"/>
      <sheetName val="ф 12"/>
      <sheetName val="Data"/>
      <sheetName val="Лист1"/>
      <sheetName val="коэф."/>
      <sheetName val="GAAP &amp; IAS Group TB &amp; Reports Q"/>
      <sheetName val="Info"/>
      <sheetName val="ИТР_РАБ_2010"/>
      <sheetName val="assumptions"/>
      <sheetName val="RUS"/>
      <sheetName val="2 Параметры"/>
      <sheetName val="rem"/>
      <sheetName val="Справочники"/>
      <sheetName val="BEX_AR"/>
      <sheetName val="BEX_Associates"/>
      <sheetName val="BEX_BSRP_OLD"/>
      <sheetName val="BEX_Eq"/>
      <sheetName val="BEX_Expenses1"/>
      <sheetName val="BEX_Income_Tax"/>
      <sheetName val="BEX_Intangibles"/>
      <sheetName val="BEX_Inventory"/>
      <sheetName val="BEX_invest_unit"/>
      <sheetName val="BEX_invest_unit_OLD"/>
      <sheetName val="BEX_MAIN_BS_RP"/>
      <sheetName val="BEX_partner_CAD"/>
      <sheetName val="BEX_partner_CZK"/>
      <sheetName val="BEX_partner_EUR"/>
      <sheetName val="BEX_partner_OLD"/>
      <sheetName val="BEX_partner_OTH"/>
      <sheetName val="BEX_partner_RUB"/>
      <sheetName val="BEX_partner_UAH"/>
      <sheetName val="BEX_partner_USD"/>
      <sheetName val="BEX_partner_ZAR"/>
      <sheetName val="BEX_PP_E"/>
      <sheetName val="BEX_Provisions"/>
      <sheetName val="Справочник предприятий"/>
      <sheetName val="Справочник статей бюджета"/>
      <sheetName val="ListOfSheets"/>
      <sheetName val="Свод"/>
      <sheetName val="автоприцепы"/>
      <sheetName val="предприятия"/>
      <sheetName val="спр"/>
      <sheetName val="Проверочная вкладка"/>
      <sheetName val="Проверочная вкладка для PL"/>
      <sheetName val="Group_Comparative_GAAP"/>
      <sheetName val="Group_Comparative_IAS"/>
      <sheetName val="R-U_IAS_History"/>
      <sheetName val="Cash_Flow_Working"/>
      <sheetName val="TB_GAAP"/>
      <sheetName val="TB_IAS"/>
      <sheetName val="Income_Statement"/>
      <sheetName val="Balance_Sheet"/>
      <sheetName val="Cash_Flow"/>
      <sheetName val="G-I-F_Total"/>
      <sheetName val="G-I-F_(RU)"/>
      <sheetName val="G-I-F_(UA)"/>
      <sheetName val="FLash_IAS"/>
      <sheetName val="Cash_Flow_support"/>
      <sheetName val="Income_Statement_Russia_and_Ukr"/>
      <sheetName val="Class_A_Shares_Outstanding"/>
      <sheetName val="Class_B_Shares_Outstanding"/>
      <sheetName val="Dilutive_Shares_Outstanding"/>
      <sheetName val="EPS_Working"/>
      <sheetName val="Share_Price_2002"/>
      <sheetName val="RE_Working"/>
      <sheetName val="Change_of_Equity"/>
      <sheetName val="LDE"/>
      <sheetName val="In2"/>
      <sheetName val="Дивизион"/>
      <sheetName val="Списки"/>
      <sheetName val="HR"/>
      <sheetName val="1"/>
      <sheetName val="С"/>
      <sheetName val="Group_Comparative_GAAP1"/>
      <sheetName val="Group_Comparative_IAS1"/>
      <sheetName val="R-U_IAS_History1"/>
      <sheetName val="Cash_Flow_Working1"/>
      <sheetName val="TB_GAAP1"/>
      <sheetName val="TB_IAS1"/>
      <sheetName val="Income_Statement1"/>
      <sheetName val="Balance_Sheet1"/>
      <sheetName val="Cash_Flow1"/>
      <sheetName val="G-I-F_Total1"/>
      <sheetName val="G-I-F_(RU)1"/>
      <sheetName val="G-I-F_(UA)1"/>
      <sheetName val="FLash_IAS1"/>
      <sheetName val="Cash_Flow_support1"/>
      <sheetName val="Income_Statement_Russia_and_Uk1"/>
      <sheetName val="Class_A_Shares_Outstanding1"/>
      <sheetName val="Class_B_Shares_Outstanding1"/>
      <sheetName val="Dilutive_Shares_Outstanding1"/>
      <sheetName val="EPS_Working1"/>
      <sheetName val="Share_Price_20021"/>
      <sheetName val="RE_Working1"/>
      <sheetName val="Change_of_Equity1"/>
      <sheetName val="БДДС_month_(ф)"/>
      <sheetName val="БДДС_month_(п)"/>
      <sheetName val="КВ_2008"/>
      <sheetName val="ф_12"/>
      <sheetName val="коэф_"/>
      <sheetName val="GAAP_&amp;_IAS_Group_TB_&amp;_Reports_Q"/>
      <sheetName val="2_Параметры"/>
      <sheetName val="Справочник_предприятий"/>
      <sheetName val="Справочник_статей_бюджета"/>
      <sheetName val="Проверочная_вкладка"/>
      <sheetName val="Проверочная_вкладка_для_PL"/>
      <sheetName val="Справочник"/>
      <sheetName val="1530"/>
      <sheetName val="Статьи пост затрат"/>
      <sheetName val="Статьи-ОД"/>
      <sheetName val="Статьи"/>
      <sheetName val="Лист3"/>
      <sheetName val="Содержание"/>
      <sheetName val="BS"/>
      <sheetName val="1240"/>
      <sheetName val="TB"/>
      <sheetName val="Движение РСД"/>
      <sheetName val="Лист2"/>
      <sheetName val="Справочник видов затрат "/>
      <sheetName val="Список ЕАХ"/>
      <sheetName val="Справочник 2013"/>
      <sheetName val="new Справочник 2014"/>
      <sheetName val="Справочник 2014"/>
      <sheetName val="Справочник с 01.05.2015"/>
      <sheetName val="Справочник 2015"/>
      <sheetName val="Reimb cost-support docs m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552378 Corp Cusip8"/>
      <sheetName val="TT333718 Govt"/>
      <sheetName val="Sheet2"/>
      <sheetName val="Sheet3"/>
      <sheetName val="BlooData"/>
      <sheetName val="Values"/>
      <sheetName val="COMPS"/>
      <sheetName val="1-ЭСПЦ"/>
      <sheetName val="BEX_MAIN"/>
      <sheetName val="Share Price 2002"/>
      <sheetName val="assumption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_page"/>
      <sheetName val="RUR-base"/>
      <sheetName val="Feed page"/>
      <sheetName val="reuter_chains"/>
      <sheetName val="Assumptions"/>
      <sheetName val="EC552378 Corp Cusip8"/>
      <sheetName val="TT333718 Govt"/>
      <sheetName val="Цеховые"/>
      <sheetName val="Центральные"/>
      <sheetName val="XLR_NoRangeSheet"/>
      <sheetName val="Sets"/>
      <sheetName val="кварталы"/>
      <sheetName val="полугодие"/>
      <sheetName val="Вып.П.П."/>
      <sheetName val="База"/>
      <sheetName val="Структура портфеля"/>
      <sheetName val="стр.2"/>
      <sheetName val="Вып_П_П_"/>
      <sheetName val="BlooData"/>
      <sheetName val="Values"/>
      <sheetName val="MACRO"/>
      <sheetName val="St"/>
      <sheetName val="Счета"/>
      <sheetName val="2 Параметры"/>
      <sheetName val="1 Общая информация"/>
      <sheetName val="4 Смета"/>
      <sheetName val="14 Итоги"/>
      <sheetName val="7 Кредит"/>
      <sheetName val="2001"/>
      <sheetName val="Сталь"/>
      <sheetName val="CurRates"/>
      <sheetName val="MEF 2004"/>
      <sheetName val="КлассЗСМК"/>
      <sheetName val="Справ"/>
      <sheetName val="Лист1"/>
      <sheetName val="Контроль"/>
      <sheetName val="График"/>
      <sheetName val="план"/>
      <sheetName val="Input_Assumptions"/>
      <sheetName val="Акт сверки с ЗСМК"/>
      <sheetName val="Data USA Cdn$"/>
      <sheetName val="Data USA US$"/>
      <sheetName val="Inputs"/>
      <sheetName val="январь"/>
      <sheetName val="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P2.1"/>
      <sheetName val="25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КлассЗСМК"/>
      <sheetName val="1.12 (пер)"/>
      <sheetName val="4. NWABC"/>
    </sheetNames>
    <sheetDataSet>
      <sheetData sheetId="0" refreshError="1"/>
      <sheetData sheetId="1"/>
      <sheetData sheetId="2">
        <row r="13">
          <cell r="E13" t="str">
            <v>Введите название региона</v>
          </cell>
        </row>
      </sheetData>
      <sheetData sheetId="3" refreshError="1"/>
      <sheetData sheetId="4"/>
      <sheetData sheetId="5"/>
      <sheetData sheetId="6"/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/>
      <sheetData sheetId="10"/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/>
      <sheetData sheetId="14"/>
      <sheetData sheetId="15"/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>
        <row r="6">
          <cell r="C6" t="str">
            <v>Введите название региона</v>
          </cell>
          <cell r="K6" t="str">
            <v>Предложение организации</v>
          </cell>
        </row>
        <row r="7">
          <cell r="C7" t="str">
            <v>Агинский Бурятский автономный округ</v>
          </cell>
          <cell r="K7" t="str">
            <v>Предложение регионального регулятора</v>
          </cell>
        </row>
        <row r="8">
          <cell r="C8" t="str">
            <v>Алтайский край</v>
          </cell>
        </row>
        <row r="9">
          <cell r="C9" t="str">
            <v>Амурская область</v>
          </cell>
        </row>
        <row r="10">
          <cell r="C10" t="str">
            <v>Архангельская область</v>
          </cell>
        </row>
        <row r="11">
          <cell r="C11" t="str">
            <v>Астраханская область</v>
          </cell>
        </row>
        <row r="12">
          <cell r="C12" t="str">
            <v>г.Байконур</v>
          </cell>
        </row>
        <row r="13">
          <cell r="C13" t="str">
            <v>Белгородская область</v>
          </cell>
        </row>
        <row r="14">
          <cell r="C14" t="str">
            <v>Брянская область</v>
          </cell>
        </row>
        <row r="15">
          <cell r="C15" t="str">
            <v>Владимирская область</v>
          </cell>
        </row>
        <row r="16">
          <cell r="C16" t="str">
            <v>Волгоградская область</v>
          </cell>
        </row>
        <row r="17">
          <cell r="C17" t="str">
            <v>Вологодская область</v>
          </cell>
        </row>
        <row r="18">
          <cell r="C18" t="str">
            <v>Воронежская область</v>
          </cell>
        </row>
        <row r="19">
          <cell r="C19" t="str">
            <v>Еврейская автономная область</v>
          </cell>
        </row>
        <row r="20">
          <cell r="C20" t="str">
            <v>Ивановская область</v>
          </cell>
        </row>
        <row r="21">
          <cell r="C21" t="str">
            <v>Иркутская область</v>
          </cell>
        </row>
        <row r="22">
          <cell r="C22" t="str">
            <v>Кабардино-Балкарская республика</v>
          </cell>
        </row>
        <row r="23">
          <cell r="C23" t="str">
            <v>Калининградская область</v>
          </cell>
        </row>
        <row r="24">
          <cell r="C24" t="str">
            <v>Калужская область</v>
          </cell>
        </row>
        <row r="25">
          <cell r="C25" t="str">
            <v>Камчатская область</v>
          </cell>
        </row>
        <row r="26">
          <cell r="C26" t="str">
            <v>Карачаево-Черкесская республика</v>
          </cell>
        </row>
        <row r="27">
          <cell r="C27" t="str">
            <v>Кемеровская область</v>
          </cell>
        </row>
        <row r="28">
          <cell r="C28" t="str">
            <v>Кировская область</v>
          </cell>
        </row>
        <row r="29">
          <cell r="C29" t="str">
            <v>Корякский автономный округ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г.Москва</v>
          </cell>
        </row>
        <row r="39">
          <cell r="C39" t="str">
            <v>Московская область</v>
          </cell>
        </row>
        <row r="40">
          <cell r="C40" t="str">
            <v>Мурманская область</v>
          </cell>
        </row>
        <row r="41">
          <cell r="C41" t="str">
            <v>Ненецкий автономный округ</v>
          </cell>
        </row>
        <row r="42">
          <cell r="C42" t="str">
            <v>Нижегородская область</v>
          </cell>
        </row>
        <row r="43">
          <cell r="C43" t="str">
            <v>Новгородская область</v>
          </cell>
        </row>
        <row r="44">
          <cell r="C44" t="str">
            <v>Новосибирская область</v>
          </cell>
        </row>
        <row r="45">
          <cell r="C45" t="str">
            <v>Омская область</v>
          </cell>
        </row>
        <row r="46">
          <cell r="C46" t="str">
            <v>Оренбургская область</v>
          </cell>
        </row>
        <row r="47">
          <cell r="C47" t="str">
            <v>Орловская область</v>
          </cell>
        </row>
        <row r="48">
          <cell r="C48" t="str">
            <v>Пензенская область</v>
          </cell>
        </row>
        <row r="49">
          <cell r="C49" t="str">
            <v>Пермский край</v>
          </cell>
        </row>
        <row r="50">
          <cell r="C50" t="str">
            <v>Приморский край</v>
          </cell>
        </row>
        <row r="51">
          <cell r="C51" t="str">
            <v>Псковская область</v>
          </cell>
        </row>
        <row r="52">
          <cell r="C52" t="str">
            <v>Республика Адыгея</v>
          </cell>
        </row>
        <row r="53">
          <cell r="C53" t="str">
            <v>Республика Алтай</v>
          </cell>
        </row>
        <row r="54">
          <cell r="C54" t="str">
            <v>Республика Башкортостан</v>
          </cell>
        </row>
        <row r="55">
          <cell r="C55" t="str">
            <v>Республика Бурятия</v>
          </cell>
        </row>
        <row r="56">
          <cell r="C56" t="str">
            <v>Республика Дагестан</v>
          </cell>
        </row>
        <row r="57">
          <cell r="C57" t="str">
            <v>Республика Ингушетия</v>
          </cell>
        </row>
        <row r="58">
          <cell r="C58" t="str">
            <v>Республика Калмыкия</v>
          </cell>
        </row>
        <row r="59">
          <cell r="C59" t="str">
            <v>Республика Карелия</v>
          </cell>
        </row>
        <row r="60">
          <cell r="C60" t="str">
            <v>Республика Коми</v>
          </cell>
        </row>
        <row r="61">
          <cell r="C61" t="str">
            <v>Республика Марий Эл</v>
          </cell>
        </row>
        <row r="62">
          <cell r="C62" t="str">
            <v>Республика Мордовия</v>
          </cell>
        </row>
        <row r="63">
          <cell r="C63" t="str">
            <v>Республика Саха (Якутия)</v>
          </cell>
        </row>
        <row r="64">
          <cell r="C64" t="str">
            <v>Республика Северная Осетия-Алания</v>
          </cell>
        </row>
        <row r="65">
          <cell r="C65" t="str">
            <v>Республика Татарстан</v>
          </cell>
        </row>
        <row r="66">
          <cell r="C66" t="str">
            <v>Республика Тыва</v>
          </cell>
        </row>
        <row r="67">
          <cell r="C67" t="str">
            <v>Республика Хакасия</v>
          </cell>
        </row>
        <row r="68">
          <cell r="C68" t="str">
            <v>Ростовская область</v>
          </cell>
        </row>
        <row r="69">
          <cell r="C69" t="str">
            <v>Рязанская область</v>
          </cell>
        </row>
        <row r="70">
          <cell r="C70" t="str">
            <v>Самарская область</v>
          </cell>
        </row>
        <row r="71">
          <cell r="C71" t="str">
            <v>г.Санкт-Петербург</v>
          </cell>
        </row>
        <row r="72">
          <cell r="C72" t="str">
            <v>Саратовская область</v>
          </cell>
        </row>
        <row r="73">
          <cell r="C73" t="str">
            <v>Сахалинская область</v>
          </cell>
        </row>
        <row r="74">
          <cell r="C74" t="str">
            <v>Свердловская область</v>
          </cell>
        </row>
        <row r="75">
          <cell r="C75" t="str">
            <v>Смоленская область</v>
          </cell>
        </row>
        <row r="76">
          <cell r="C76" t="str">
            <v>Ставропольский край</v>
          </cell>
        </row>
        <row r="77">
          <cell r="C77" t="str">
            <v>Тамбовская область</v>
          </cell>
        </row>
        <row r="78">
          <cell r="C78" t="str">
            <v>Тверская область</v>
          </cell>
        </row>
        <row r="79">
          <cell r="C79" t="str">
            <v>Томская область</v>
          </cell>
        </row>
        <row r="80">
          <cell r="C80" t="str">
            <v>Тульская область</v>
          </cell>
        </row>
        <row r="81">
          <cell r="C81" t="str">
            <v>Тюменская область</v>
          </cell>
        </row>
        <row r="82">
          <cell r="C82" t="str">
            <v>Удмуртская республика</v>
          </cell>
        </row>
        <row r="83">
          <cell r="C83" t="str">
            <v>Ульяновская область</v>
          </cell>
        </row>
        <row r="84">
          <cell r="C84" t="str">
            <v>Усть-Ордынский Бурятский автономный округ</v>
          </cell>
        </row>
        <row r="85">
          <cell r="C85" t="str">
            <v>Хабаровский край</v>
          </cell>
        </row>
        <row r="86">
          <cell r="C86" t="str">
            <v>Ханты-Мансийский автономный округ</v>
          </cell>
        </row>
        <row r="87">
          <cell r="C87" t="str">
            <v>Челябинская область</v>
          </cell>
        </row>
        <row r="88">
          <cell r="C88" t="str">
            <v>Чеченская республика</v>
          </cell>
        </row>
        <row r="89">
          <cell r="C89" t="str">
            <v>Читинская область</v>
          </cell>
        </row>
        <row r="90">
          <cell r="C90" t="str">
            <v>Чувашская республика</v>
          </cell>
        </row>
        <row r="91">
          <cell r="C91" t="str">
            <v>Чукотский автономный округ</v>
          </cell>
        </row>
        <row r="92">
          <cell r="C92" t="str">
            <v>Ямало-Ненецкий автономный округ</v>
          </cell>
        </row>
        <row r="93">
          <cell r="C93" t="str">
            <v>Ярославская область</v>
          </cell>
        </row>
      </sheetData>
      <sheetData sheetId="19"/>
      <sheetData sheetId="20"/>
      <sheetData sheetId="2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"/>
      <sheetName val="ТСО 0"/>
      <sheetName val="ТСО 1"/>
      <sheetName val="ТСО 2"/>
      <sheetName val="ТСО 3"/>
      <sheetName val="ТСО 4"/>
      <sheetName val="ТСО 5"/>
      <sheetName val="ТСО 6"/>
      <sheetName val="ТСО 7"/>
      <sheetName val="ТСО 8"/>
      <sheetName val="ТСО 9"/>
      <sheetName val="ТСО 10"/>
      <sheetName val="ТСО 11"/>
      <sheetName val="ТСО 12"/>
      <sheetName val="ТСО 13"/>
      <sheetName val="ТСО 14"/>
      <sheetName val="ТСО 15"/>
      <sheetName val="ТСО 16"/>
      <sheetName val="ТСО 17"/>
      <sheetName val="ТСО 18"/>
      <sheetName val="ТСО 19"/>
      <sheetName val="ТСО 20"/>
      <sheetName val="ТСО 21"/>
      <sheetName val="ТСО 22"/>
      <sheetName val="ТСО 23"/>
      <sheetName val="ТСО 24"/>
      <sheetName val="ТСО 25"/>
      <sheetName val="ТСО 26"/>
      <sheetName val="ТСО 27"/>
      <sheetName val="ТСО 28"/>
      <sheetName val="ТСО 29"/>
      <sheetName val="ТСО 30"/>
      <sheetName val="ТСО 31"/>
      <sheetName val="ТСО 32"/>
      <sheetName val="ТСО 33"/>
      <sheetName val="ТСО 34"/>
      <sheetName val="ТСО 35"/>
      <sheetName val="ТСО 36"/>
      <sheetName val="ТСО 37"/>
      <sheetName val="Комментарий"/>
      <sheetName val="Проверка"/>
      <sheetName val="et_union"/>
      <sheetName val="TEHSHEET"/>
      <sheetName val="modProv"/>
      <sheetName val="modLoad"/>
      <sheetName val="AllSheetsInThisWorkbook"/>
      <sheetName val="modInstruction"/>
      <sheetName val="modfrmReestr"/>
      <sheetName val="modReestr"/>
      <sheetName val="modUpdTemplMain"/>
      <sheetName val="modfrmCheckUpdates"/>
      <sheetName val="REESTR_ORG"/>
      <sheetName val="modHyp"/>
      <sheetName val="modList01"/>
      <sheetName val="modList02"/>
    </sheetNames>
    <sheetDataSet>
      <sheetData sheetId="0"/>
      <sheetData sheetId="1"/>
      <sheetData sheetId="2">
        <row r="6">
          <cell r="E6" t="str">
            <v>Кемеровская область</v>
          </cell>
        </row>
      </sheetData>
      <sheetData sheetId="3">
        <row r="14">
          <cell r="D14" t="str">
            <v>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ПВ"/>
      <sheetName val="ФД"/>
      <sheetName val="ДИТ"/>
      <sheetName val="ДП"/>
      <sheetName val="ДСП"/>
      <sheetName val="КОиСИ"/>
      <sheetName val="ДБ"/>
      <sheetName val="Гл. инженер"/>
      <sheetName val="Дир. по производству"/>
      <sheetName val="АХА"/>
      <sheetName val="Дир. по сбыту"/>
      <sheetName val="Дир. по снабжению"/>
      <sheetName val="ПРИЛОЖЕНИЕ 2"/>
      <sheetName val="MAIN_page"/>
      <sheetName val="pasiva-skutečnost"/>
      <sheetName val="XLR_NoRangeSheet"/>
      <sheetName val="2 Параметры"/>
      <sheetName val="июнь пл-факт _изм"/>
      <sheetName val="Tr"/>
      <sheetName val="UP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.1.4 Баланс ээ"/>
      <sheetName val="П1.5.Баланс мощности"/>
      <sheetName val="П1.6. Структура отпуска"/>
      <sheetName val=" П1.30 "/>
      <sheetName val="П2.1"/>
      <sheetName val="П 2.2"/>
    </sheetNames>
    <sheetDataSet>
      <sheetData sheetId="0">
        <row r="2">
          <cell r="B2" t="e">
            <v>#REF!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R37"/>
  <sheetViews>
    <sheetView view="pageBreakPreview" zoomScale="75" zoomScaleNormal="75" zoomScaleSheetLayoutView="75" workbookViewId="0">
      <selection activeCell="J28" sqref="J28"/>
    </sheetView>
  </sheetViews>
  <sheetFormatPr defaultColWidth="9.140625" defaultRowHeight="15"/>
  <cols>
    <col min="1" max="1" width="6.42578125" style="5" customWidth="1"/>
    <col min="2" max="2" width="37.7109375" style="6" customWidth="1"/>
    <col min="3" max="3" width="10" style="5" customWidth="1"/>
    <col min="4" max="4" width="12.7109375" style="7" customWidth="1"/>
    <col min="5" max="5" width="13.85546875" style="7" customWidth="1"/>
    <col min="6" max="6" width="12.7109375" style="7" customWidth="1"/>
    <col min="7" max="7" width="12" style="7" customWidth="1"/>
    <col min="8" max="8" width="7" style="7" customWidth="1"/>
    <col min="9" max="9" width="13.42578125" style="7" customWidth="1"/>
    <col min="10" max="10" width="13.28515625" style="7" customWidth="1"/>
    <col min="11" max="11" width="12.7109375" style="7" customWidth="1"/>
    <col min="12" max="12" width="12" style="7" customWidth="1"/>
    <col min="13" max="13" width="7.140625" style="7" customWidth="1"/>
    <col min="14" max="14" width="13.42578125" style="7" customWidth="1"/>
    <col min="15" max="15" width="13.28515625" style="7" customWidth="1"/>
    <col min="16" max="16" width="12.7109375" style="7" customWidth="1"/>
    <col min="17" max="17" width="12" style="7" customWidth="1"/>
    <col min="18" max="18" width="7.28515625" style="7" customWidth="1"/>
    <col min="19" max="16384" width="9.140625" style="6"/>
  </cols>
  <sheetData>
    <row r="1" spans="1:18" ht="20.25">
      <c r="B1" s="240" t="s">
        <v>277</v>
      </c>
    </row>
    <row r="2" spans="1:18" s="4" customFormat="1" ht="15.75">
      <c r="A2" s="337" t="s">
        <v>62</v>
      </c>
      <c r="B2" s="337"/>
      <c r="C2" s="337"/>
      <c r="D2" s="338"/>
      <c r="E2" s="3"/>
      <c r="F2" s="3"/>
      <c r="G2" s="3" t="s">
        <v>304</v>
      </c>
      <c r="H2" s="3"/>
      <c r="J2" s="3"/>
      <c r="K2" s="3"/>
      <c r="L2" s="3" t="s">
        <v>304</v>
      </c>
      <c r="M2" s="3"/>
      <c r="O2" s="3"/>
      <c r="P2" s="3"/>
      <c r="Q2" s="3" t="s">
        <v>304</v>
      </c>
    </row>
    <row r="3" spans="1:18" ht="15.75" thickBot="1"/>
    <row r="4" spans="1:18" ht="12.75" customHeight="1">
      <c r="A4" s="339" t="s">
        <v>63</v>
      </c>
      <c r="B4" s="341" t="s">
        <v>64</v>
      </c>
      <c r="C4" s="343" t="s">
        <v>65</v>
      </c>
      <c r="D4" s="334" t="s">
        <v>316</v>
      </c>
      <c r="E4" s="335"/>
      <c r="F4" s="335"/>
      <c r="G4" s="335"/>
      <c r="H4" s="336"/>
      <c r="I4" s="334" t="s">
        <v>317</v>
      </c>
      <c r="J4" s="335"/>
      <c r="K4" s="335"/>
      <c r="L4" s="335"/>
      <c r="M4" s="336"/>
      <c r="N4" s="334" t="s">
        <v>318</v>
      </c>
      <c r="O4" s="335"/>
      <c r="P4" s="335"/>
      <c r="Q4" s="335"/>
      <c r="R4" s="336"/>
    </row>
    <row r="5" spans="1:18" s="5" customFormat="1">
      <c r="A5" s="340"/>
      <c r="B5" s="342"/>
      <c r="C5" s="344"/>
      <c r="D5" s="8" t="s">
        <v>0</v>
      </c>
      <c r="E5" s="9" t="s">
        <v>6</v>
      </c>
      <c r="F5" s="9" t="s">
        <v>7</v>
      </c>
      <c r="G5" s="9" t="s">
        <v>8</v>
      </c>
      <c r="H5" s="10" t="s">
        <v>9</v>
      </c>
      <c r="I5" s="8" t="s">
        <v>0</v>
      </c>
      <c r="J5" s="9" t="s">
        <v>6</v>
      </c>
      <c r="K5" s="9" t="s">
        <v>7</v>
      </c>
      <c r="L5" s="9" t="s">
        <v>8</v>
      </c>
      <c r="M5" s="10" t="s">
        <v>9</v>
      </c>
      <c r="N5" s="8" t="s">
        <v>0</v>
      </c>
      <c r="O5" s="9" t="s">
        <v>6</v>
      </c>
      <c r="P5" s="9" t="s">
        <v>7</v>
      </c>
      <c r="Q5" s="9" t="s">
        <v>8</v>
      </c>
      <c r="R5" s="10" t="s">
        <v>9</v>
      </c>
    </row>
    <row r="6" spans="1:18" s="5" customFormat="1" ht="15.75" thickBot="1">
      <c r="A6" s="11">
        <v>1</v>
      </c>
      <c r="B6" s="12">
        <v>2</v>
      </c>
      <c r="C6" s="345"/>
      <c r="D6" s="13">
        <f>1</f>
        <v>1</v>
      </c>
      <c r="E6" s="14">
        <f>D6+1</f>
        <v>2</v>
      </c>
      <c r="F6" s="14">
        <f>E6+1</f>
        <v>3</v>
      </c>
      <c r="G6" s="14">
        <f>F6+1</f>
        <v>4</v>
      </c>
      <c r="H6" s="15">
        <f>G6+1</f>
        <v>5</v>
      </c>
      <c r="I6" s="13">
        <f>1</f>
        <v>1</v>
      </c>
      <c r="J6" s="14">
        <f>I6+1</f>
        <v>2</v>
      </c>
      <c r="K6" s="14">
        <f>J6+1</f>
        <v>3</v>
      </c>
      <c r="L6" s="14">
        <f>K6+1</f>
        <v>4</v>
      </c>
      <c r="M6" s="15">
        <f>L6+1</f>
        <v>5</v>
      </c>
      <c r="N6" s="13">
        <f>1</f>
        <v>1</v>
      </c>
      <c r="O6" s="14">
        <f>N6+1</f>
        <v>2</v>
      </c>
      <c r="P6" s="14">
        <f>O6+1</f>
        <v>3</v>
      </c>
      <c r="Q6" s="14">
        <f>P6+1</f>
        <v>4</v>
      </c>
      <c r="R6" s="15">
        <f>Q6+1</f>
        <v>5</v>
      </c>
    </row>
    <row r="7" spans="1:18" s="4" customFormat="1" ht="21" customHeight="1">
      <c r="A7" s="197" t="s">
        <v>15</v>
      </c>
      <c r="B7" s="198" t="s">
        <v>66</v>
      </c>
      <c r="C7" s="199" t="s">
        <v>67</v>
      </c>
      <c r="D7" s="180">
        <f>D16</f>
        <v>331097.54499999998</v>
      </c>
      <c r="E7" s="181">
        <f>E16</f>
        <v>289842.68400000001</v>
      </c>
      <c r="F7" s="181">
        <f>SUM(F11:F16)</f>
        <v>193768.46599999999</v>
      </c>
      <c r="G7" s="181">
        <f>SUM(G11:G16)</f>
        <v>12700.329999999985</v>
      </c>
      <c r="H7" s="182"/>
      <c r="I7" s="180">
        <f>I16</f>
        <v>352103.45600000001</v>
      </c>
      <c r="J7" s="181">
        <f>J16</f>
        <v>297397.67099999997</v>
      </c>
      <c r="K7" s="181">
        <f>SUM(K11:K16)</f>
        <v>214548.83799999996</v>
      </c>
      <c r="L7" s="181">
        <f>SUM(L11:L16)</f>
        <v>12474.310999999967</v>
      </c>
      <c r="M7" s="182"/>
      <c r="N7" s="236">
        <f>N16</f>
        <v>683201.00099999993</v>
      </c>
      <c r="O7" s="181">
        <f>O16</f>
        <v>587240.35499999998</v>
      </c>
      <c r="P7" s="181">
        <f>SUM(P11:P16)</f>
        <v>408317.30399999989</v>
      </c>
      <c r="Q7" s="181">
        <f>SUM(Q11:Q16)</f>
        <v>25174.640999999952</v>
      </c>
      <c r="R7" s="182"/>
    </row>
    <row r="8" spans="1:18" s="4" customFormat="1">
      <c r="A8" s="200" t="s">
        <v>2</v>
      </c>
      <c r="B8" s="201" t="s">
        <v>68</v>
      </c>
      <c r="C8" s="202" t="s">
        <v>67</v>
      </c>
      <c r="D8" s="21"/>
      <c r="E8" s="183"/>
      <c r="F8" s="183">
        <f>F11</f>
        <v>153924.29499999998</v>
      </c>
      <c r="G8" s="183">
        <f>G12</f>
        <v>11289.639999999985</v>
      </c>
      <c r="H8" s="184"/>
      <c r="I8" s="21"/>
      <c r="J8" s="183"/>
      <c r="K8" s="183">
        <f>K11</f>
        <v>161166.45799999996</v>
      </c>
      <c r="L8" s="183">
        <f>L12</f>
        <v>11150.905999999966</v>
      </c>
      <c r="M8" s="184"/>
      <c r="N8" s="21"/>
      <c r="O8" s="183"/>
      <c r="P8" s="183">
        <f>P11</f>
        <v>315090.75299999991</v>
      </c>
      <c r="Q8" s="183">
        <f>Q12</f>
        <v>22440.545999999951</v>
      </c>
      <c r="R8" s="184"/>
    </row>
    <row r="9" spans="1:18">
      <c r="A9" s="200"/>
      <c r="B9" s="201" t="s">
        <v>69</v>
      </c>
      <c r="C9" s="203"/>
      <c r="D9" s="16"/>
      <c r="E9" s="17"/>
      <c r="F9" s="17"/>
      <c r="G9" s="17"/>
      <c r="H9" s="18"/>
      <c r="I9" s="16"/>
      <c r="J9" s="17"/>
      <c r="K9" s="17"/>
      <c r="L9" s="17"/>
      <c r="M9" s="18"/>
      <c r="N9" s="16"/>
      <c r="O9" s="17"/>
      <c r="P9" s="17"/>
      <c r="Q9" s="17"/>
      <c r="R9" s="18"/>
    </row>
    <row r="10" spans="1:18">
      <c r="A10" s="200"/>
      <c r="B10" s="201" t="s">
        <v>70</v>
      </c>
      <c r="C10" s="202" t="s">
        <v>71</v>
      </c>
      <c r="D10" s="16"/>
      <c r="E10" s="19"/>
      <c r="F10" s="19"/>
      <c r="G10" s="19"/>
      <c r="H10" s="20"/>
      <c r="I10" s="16"/>
      <c r="J10" s="19"/>
      <c r="K10" s="19"/>
      <c r="L10" s="19"/>
      <c r="M10" s="20"/>
      <c r="N10" s="16"/>
      <c r="O10" s="19"/>
      <c r="P10" s="19"/>
      <c r="Q10" s="19"/>
      <c r="R10" s="20"/>
    </row>
    <row r="11" spans="1:18">
      <c r="A11" s="200"/>
      <c r="B11" s="201" t="s">
        <v>6</v>
      </c>
      <c r="C11" s="202" t="s">
        <v>67</v>
      </c>
      <c r="D11" s="16"/>
      <c r="E11" s="204"/>
      <c r="F11" s="19">
        <f>E16-E22-E28-E32-E34</f>
        <v>153924.29499999998</v>
      </c>
      <c r="G11" s="19"/>
      <c r="H11" s="20"/>
      <c r="I11" s="16"/>
      <c r="J11" s="204"/>
      <c r="K11" s="19">
        <f>J16-J22-J28-J32-J34</f>
        <v>161166.45799999996</v>
      </c>
      <c r="L11" s="19"/>
      <c r="M11" s="20"/>
      <c r="N11" s="16"/>
      <c r="O11" s="204"/>
      <c r="P11" s="19">
        <f>F11+K11</f>
        <v>315090.75299999991</v>
      </c>
      <c r="Q11" s="19"/>
      <c r="R11" s="20"/>
    </row>
    <row r="12" spans="1:18">
      <c r="A12" s="200"/>
      <c r="B12" s="201" t="s">
        <v>7</v>
      </c>
      <c r="C12" s="202" t="s">
        <v>67</v>
      </c>
      <c r="D12" s="16"/>
      <c r="E12" s="204"/>
      <c r="F12" s="204"/>
      <c r="G12" s="19">
        <f>F7-F22-F32-F34</f>
        <v>11289.639999999985</v>
      </c>
      <c r="H12" s="20"/>
      <c r="I12" s="16"/>
      <c r="J12" s="204"/>
      <c r="K12" s="204"/>
      <c r="L12" s="19">
        <f>K7-K22-K32-K34</f>
        <v>11150.905999999966</v>
      </c>
      <c r="M12" s="20"/>
      <c r="N12" s="16"/>
      <c r="O12" s="204"/>
      <c r="P12" s="204"/>
      <c r="Q12" s="19">
        <f>G12+L12</f>
        <v>22440.545999999951</v>
      </c>
      <c r="R12" s="20"/>
    </row>
    <row r="13" spans="1:18">
      <c r="A13" s="200"/>
      <c r="B13" s="201" t="s">
        <v>8</v>
      </c>
      <c r="C13" s="202" t="s">
        <v>67</v>
      </c>
      <c r="D13" s="16"/>
      <c r="E13" s="204"/>
      <c r="F13" s="204"/>
      <c r="G13" s="204"/>
      <c r="H13" s="20"/>
      <c r="I13" s="16"/>
      <c r="J13" s="204"/>
      <c r="K13" s="204"/>
      <c r="L13" s="204"/>
      <c r="M13" s="20"/>
      <c r="N13" s="16"/>
      <c r="O13" s="204"/>
      <c r="P13" s="204"/>
      <c r="Q13" s="204"/>
      <c r="R13" s="20"/>
    </row>
    <row r="14" spans="1:18">
      <c r="A14" s="200" t="s">
        <v>3</v>
      </c>
      <c r="B14" s="201" t="s">
        <v>72</v>
      </c>
      <c r="C14" s="202" t="s">
        <v>67</v>
      </c>
      <c r="D14" s="21"/>
      <c r="E14" s="19"/>
      <c r="F14" s="19"/>
      <c r="G14" s="19"/>
      <c r="H14" s="20"/>
      <c r="I14" s="21"/>
      <c r="J14" s="19"/>
      <c r="K14" s="19"/>
      <c r="L14" s="19"/>
      <c r="M14" s="20"/>
      <c r="N14" s="21"/>
      <c r="O14" s="19"/>
      <c r="P14" s="19"/>
      <c r="Q14" s="19"/>
      <c r="R14" s="20"/>
    </row>
    <row r="15" spans="1:18">
      <c r="A15" s="200" t="s">
        <v>4</v>
      </c>
      <c r="B15" s="201" t="s">
        <v>73</v>
      </c>
      <c r="C15" s="202" t="s">
        <v>67</v>
      </c>
      <c r="D15" s="21"/>
      <c r="E15" s="19"/>
      <c r="F15" s="19"/>
      <c r="G15" s="19"/>
      <c r="H15" s="20"/>
      <c r="I15" s="21"/>
      <c r="J15" s="19"/>
      <c r="K15" s="19"/>
      <c r="L15" s="19"/>
      <c r="M15" s="20"/>
      <c r="N15" s="21"/>
      <c r="O15" s="19"/>
      <c r="P15" s="19"/>
      <c r="Q15" s="19"/>
      <c r="R15" s="20"/>
    </row>
    <row r="16" spans="1:18" ht="29.25" customHeight="1">
      <c r="A16" s="200" t="s">
        <v>5</v>
      </c>
      <c r="B16" s="201" t="s">
        <v>326</v>
      </c>
      <c r="C16" s="202" t="s">
        <v>67</v>
      </c>
      <c r="D16" s="21">
        <f>SUM(E16:G16)</f>
        <v>331097.54499999998</v>
      </c>
      <c r="E16" s="19">
        <v>289842.68400000001</v>
      </c>
      <c r="F16" s="19">
        <v>39844.171000000002</v>
      </c>
      <c r="G16" s="19">
        <v>1410.69</v>
      </c>
      <c r="H16" s="20"/>
      <c r="I16" s="21">
        <f>SUM(J16:L16)</f>
        <v>352103.45600000001</v>
      </c>
      <c r="J16" s="19">
        <v>297397.67099999997</v>
      </c>
      <c r="K16" s="19">
        <v>53382.38</v>
      </c>
      <c r="L16" s="19">
        <v>1323.405</v>
      </c>
      <c r="M16" s="20"/>
      <c r="N16" s="21">
        <f>O16+P16+Q16</f>
        <v>683201.00099999993</v>
      </c>
      <c r="O16" s="19">
        <f t="shared" ref="O16:Q22" si="0">E16+J16</f>
        <v>587240.35499999998</v>
      </c>
      <c r="P16" s="19">
        <f t="shared" si="0"/>
        <v>93226.551000000007</v>
      </c>
      <c r="Q16" s="19">
        <f t="shared" si="0"/>
        <v>2734.0950000000003</v>
      </c>
      <c r="R16" s="20"/>
    </row>
    <row r="17" spans="1:18" ht="16.5" customHeight="1">
      <c r="A17" s="200" t="s">
        <v>320</v>
      </c>
      <c r="B17" s="278" t="s">
        <v>309</v>
      </c>
      <c r="C17" s="202" t="s">
        <v>67</v>
      </c>
      <c r="D17" s="21">
        <f t="shared" ref="D17:D21" si="1">SUM(E17:G17)</f>
        <v>16201.692999999999</v>
      </c>
      <c r="E17" s="19">
        <v>16201.692999999999</v>
      </c>
      <c r="F17" s="19"/>
      <c r="G17" s="19"/>
      <c r="H17" s="231"/>
      <c r="I17" s="21">
        <f t="shared" ref="I17:I21" si="2">SUM(J17:L17)</f>
        <v>16607.416000000001</v>
      </c>
      <c r="J17" s="19">
        <v>16607.416000000001</v>
      </c>
      <c r="K17" s="19"/>
      <c r="L17" s="19"/>
      <c r="M17" s="231"/>
      <c r="N17" s="21">
        <f t="shared" ref="N17:N21" si="3">O17+P17+Q17</f>
        <v>32809.108999999997</v>
      </c>
      <c r="O17" s="19">
        <f t="shared" si="0"/>
        <v>32809.108999999997</v>
      </c>
      <c r="P17" s="19"/>
      <c r="Q17" s="19"/>
      <c r="R17" s="231"/>
    </row>
    <row r="18" spans="1:18" ht="18" customHeight="1">
      <c r="A18" s="200" t="s">
        <v>321</v>
      </c>
      <c r="B18" s="277" t="s">
        <v>310</v>
      </c>
      <c r="C18" s="202" t="s">
        <v>67</v>
      </c>
      <c r="D18" s="21">
        <f t="shared" si="1"/>
        <v>275597.44799999997</v>
      </c>
      <c r="E18" s="19">
        <v>235306.391</v>
      </c>
      <c r="F18" s="19">
        <v>39420.207000000002</v>
      </c>
      <c r="G18" s="19">
        <v>870.85</v>
      </c>
      <c r="H18" s="231"/>
      <c r="I18" s="21">
        <f t="shared" si="2"/>
        <v>294276.84600000002</v>
      </c>
      <c r="J18" s="19">
        <v>240426.65700000001</v>
      </c>
      <c r="K18" s="19">
        <v>53041.046999999999</v>
      </c>
      <c r="L18" s="19">
        <v>809.14200000000005</v>
      </c>
      <c r="M18" s="231"/>
      <c r="N18" s="21">
        <f t="shared" si="3"/>
        <v>569874.29399999999</v>
      </c>
      <c r="O18" s="19">
        <f t="shared" si="0"/>
        <v>475733.04800000001</v>
      </c>
      <c r="P18" s="19">
        <f t="shared" ref="P18:P20" si="4">F18+K18</f>
        <v>92461.254000000001</v>
      </c>
      <c r="Q18" s="19">
        <f t="shared" ref="Q18" si="5">G18+L18</f>
        <v>1679.9920000000002</v>
      </c>
      <c r="R18" s="231"/>
    </row>
    <row r="19" spans="1:18" ht="14.25" customHeight="1">
      <c r="A19" s="200" t="s">
        <v>322</v>
      </c>
      <c r="B19" s="201" t="s">
        <v>311</v>
      </c>
      <c r="C19" s="202" t="s">
        <v>67</v>
      </c>
      <c r="D19" s="21">
        <f t="shared" si="1"/>
        <v>38334.6</v>
      </c>
      <c r="E19" s="19">
        <v>38334.6</v>
      </c>
      <c r="F19" s="19"/>
      <c r="G19" s="19"/>
      <c r="H19" s="231"/>
      <c r="I19" s="21">
        <f t="shared" si="2"/>
        <v>40363.597999999998</v>
      </c>
      <c r="J19" s="19">
        <v>40363.597999999998</v>
      </c>
      <c r="K19" s="19"/>
      <c r="L19" s="19"/>
      <c r="M19" s="231"/>
      <c r="N19" s="21">
        <f t="shared" si="3"/>
        <v>78698.198000000004</v>
      </c>
      <c r="O19" s="19">
        <f t="shared" si="0"/>
        <v>78698.198000000004</v>
      </c>
      <c r="P19" s="19"/>
      <c r="Q19" s="19"/>
      <c r="R19" s="231"/>
    </row>
    <row r="20" spans="1:18" ht="16.5" customHeight="1">
      <c r="A20" s="200" t="s">
        <v>323</v>
      </c>
      <c r="B20" s="201" t="s">
        <v>288</v>
      </c>
      <c r="C20" s="202" t="s">
        <v>67</v>
      </c>
      <c r="D20" s="21">
        <f t="shared" si="1"/>
        <v>423.964</v>
      </c>
      <c r="E20" s="19"/>
      <c r="F20" s="19">
        <v>423.964</v>
      </c>
      <c r="G20" s="19"/>
      <c r="H20" s="231"/>
      <c r="I20" s="21">
        <f t="shared" si="2"/>
        <v>341.33300000000003</v>
      </c>
      <c r="J20" s="19"/>
      <c r="K20" s="19">
        <v>341.33300000000003</v>
      </c>
      <c r="L20" s="19"/>
      <c r="M20" s="231"/>
      <c r="N20" s="21">
        <f t="shared" si="3"/>
        <v>765.29700000000003</v>
      </c>
      <c r="O20" s="19"/>
      <c r="P20" s="19">
        <f t="shared" si="4"/>
        <v>765.29700000000003</v>
      </c>
      <c r="Q20" s="19"/>
      <c r="R20" s="231"/>
    </row>
    <row r="21" spans="1:18" ht="15" customHeight="1">
      <c r="A21" s="200" t="s">
        <v>324</v>
      </c>
      <c r="B21" s="201" t="s">
        <v>325</v>
      </c>
      <c r="C21" s="202" t="s">
        <v>67</v>
      </c>
      <c r="D21" s="21">
        <f t="shared" si="1"/>
        <v>539.84</v>
      </c>
      <c r="E21" s="19"/>
      <c r="F21" s="19"/>
      <c r="G21" s="19">
        <v>539.84</v>
      </c>
      <c r="H21" s="231"/>
      <c r="I21" s="21">
        <f t="shared" si="2"/>
        <v>514.26300000000003</v>
      </c>
      <c r="J21" s="19"/>
      <c r="K21" s="19"/>
      <c r="L21" s="19">
        <v>514.26300000000003</v>
      </c>
      <c r="M21" s="231"/>
      <c r="N21" s="21">
        <f t="shared" si="3"/>
        <v>1054.1030000000001</v>
      </c>
      <c r="O21" s="19"/>
      <c r="P21" s="19"/>
      <c r="Q21" s="19">
        <f t="shared" ref="Q21" si="6">G21+L21</f>
        <v>1054.1030000000001</v>
      </c>
      <c r="R21" s="231"/>
    </row>
    <row r="22" spans="1:18" s="4" customFormat="1">
      <c r="A22" s="200" t="s">
        <v>19</v>
      </c>
      <c r="B22" s="201" t="s">
        <v>74</v>
      </c>
      <c r="C22" s="202" t="s">
        <v>67</v>
      </c>
      <c r="D22" s="21">
        <f>SUM(E22:G22)</f>
        <v>6953.049</v>
      </c>
      <c r="E22" s="183">
        <v>6139.2389999999996</v>
      </c>
      <c r="F22" s="183">
        <v>794.69</v>
      </c>
      <c r="G22" s="183">
        <v>19.12</v>
      </c>
      <c r="H22" s="185"/>
      <c r="I22" s="21">
        <f>SUM(J22:L22)</f>
        <v>7394.1720000000005</v>
      </c>
      <c r="J22" s="183">
        <v>6495.4620000000004</v>
      </c>
      <c r="K22" s="183">
        <v>879.91</v>
      </c>
      <c r="L22" s="183">
        <v>18.8</v>
      </c>
      <c r="M22" s="185"/>
      <c r="N22" s="21">
        <f>O22+P22+Q22</f>
        <v>14347.221000000001</v>
      </c>
      <c r="O22" s="183">
        <f t="shared" si="0"/>
        <v>12634.701000000001</v>
      </c>
      <c r="P22" s="183">
        <f t="shared" si="0"/>
        <v>1674.6</v>
      </c>
      <c r="Q22" s="183">
        <f t="shared" si="0"/>
        <v>37.92</v>
      </c>
      <c r="R22" s="185"/>
    </row>
    <row r="23" spans="1:18" s="4" customFormat="1">
      <c r="A23" s="200"/>
      <c r="B23" s="201" t="s">
        <v>75</v>
      </c>
      <c r="C23" s="202" t="s">
        <v>1</v>
      </c>
      <c r="D23" s="250">
        <f>D22/D16*100</f>
        <v>2.1000001676243176</v>
      </c>
      <c r="E23" s="251">
        <f>E22/E7*100</f>
        <v>2.1181279842136709</v>
      </c>
      <c r="F23" s="251">
        <f t="shared" ref="F23:G23" si="7">F22/F7*100</f>
        <v>0.41012349243658675</v>
      </c>
      <c r="G23" s="251">
        <f t="shared" si="7"/>
        <v>0.15054726924418518</v>
      </c>
      <c r="H23" s="252"/>
      <c r="I23" s="250">
        <f>I22/I16*100</f>
        <v>2.0999998364117167</v>
      </c>
      <c r="J23" s="251">
        <f>J22/J7*100</f>
        <v>2.1840998210103675</v>
      </c>
      <c r="K23" s="251">
        <f t="shared" ref="K23" si="8">K22/K7*100</f>
        <v>0.41012107462451047</v>
      </c>
      <c r="L23" s="251">
        <f t="shared" ref="L23" si="9">L22/L7*100</f>
        <v>0.15070972657327567</v>
      </c>
      <c r="M23" s="252"/>
      <c r="N23" s="250">
        <f>N22/N16*100</f>
        <v>2.0999999969262344</v>
      </c>
      <c r="O23" s="251">
        <f>O22/O7*100</f>
        <v>2.1515382743067786</v>
      </c>
      <c r="P23" s="251">
        <f t="shared" ref="P23" si="10">P22/P7*100</f>
        <v>0.41012222200605053</v>
      </c>
      <c r="Q23" s="251">
        <f t="shared" ref="Q23" si="11">Q22/Q7*100</f>
        <v>0.15062776863431765</v>
      </c>
      <c r="R23" s="184"/>
    </row>
    <row r="24" spans="1:18" s="4" customFormat="1" ht="28.5" customHeight="1">
      <c r="A24" s="205" t="s">
        <v>76</v>
      </c>
      <c r="B24" s="201" t="s">
        <v>77</v>
      </c>
      <c r="C24" s="202" t="s">
        <v>67</v>
      </c>
      <c r="D24" s="21"/>
      <c r="E24" s="183"/>
      <c r="F24" s="183"/>
      <c r="G24" s="183"/>
      <c r="H24" s="184"/>
      <c r="I24" s="21"/>
      <c r="J24" s="183"/>
      <c r="K24" s="183"/>
      <c r="L24" s="183"/>
      <c r="M24" s="184"/>
      <c r="N24" s="21"/>
      <c r="O24" s="183"/>
      <c r="P24" s="183"/>
      <c r="Q24" s="183"/>
      <c r="R24" s="184"/>
    </row>
    <row r="25" spans="1:18" s="4" customFormat="1" ht="45" customHeight="1">
      <c r="A25" s="205" t="s">
        <v>78</v>
      </c>
      <c r="B25" s="201" t="s">
        <v>79</v>
      </c>
      <c r="C25" s="202" t="s">
        <v>67</v>
      </c>
      <c r="D25" s="21"/>
      <c r="E25" s="19"/>
      <c r="F25" s="19"/>
      <c r="G25" s="19"/>
      <c r="H25" s="20"/>
      <c r="I25" s="21"/>
      <c r="J25" s="19"/>
      <c r="K25" s="19"/>
      <c r="L25" s="19"/>
      <c r="M25" s="20"/>
      <c r="N25" s="21"/>
      <c r="O25" s="19"/>
      <c r="P25" s="19"/>
      <c r="Q25" s="19"/>
      <c r="R25" s="20"/>
    </row>
    <row r="26" spans="1:18" s="4" customFormat="1" ht="30">
      <c r="A26" s="205" t="s">
        <v>80</v>
      </c>
      <c r="B26" s="201" t="s">
        <v>81</v>
      </c>
      <c r="C26" s="202" t="s">
        <v>67</v>
      </c>
      <c r="D26" s="21">
        <f>E26+F26+G26</f>
        <v>6953.049</v>
      </c>
      <c r="E26" s="19">
        <f>E22</f>
        <v>6139.2389999999996</v>
      </c>
      <c r="F26" s="19">
        <f t="shared" ref="F26:G26" si="12">F22</f>
        <v>794.69</v>
      </c>
      <c r="G26" s="19">
        <f t="shared" si="12"/>
        <v>19.12</v>
      </c>
      <c r="H26" s="20"/>
      <c r="I26" s="21">
        <f>SUM(J26:L26)</f>
        <v>7394.1720000000005</v>
      </c>
      <c r="J26" s="19">
        <f>J22</f>
        <v>6495.4620000000004</v>
      </c>
      <c r="K26" s="19">
        <f t="shared" ref="K26:L26" si="13">K22</f>
        <v>879.91</v>
      </c>
      <c r="L26" s="19">
        <f t="shared" si="13"/>
        <v>18.8</v>
      </c>
      <c r="M26" s="20"/>
      <c r="N26" s="21">
        <f t="shared" ref="N26:N28" si="14">O26+P26+Q26</f>
        <v>14347.221000000001</v>
      </c>
      <c r="O26" s="19">
        <f>O22</f>
        <v>12634.701000000001</v>
      </c>
      <c r="P26" s="19">
        <f t="shared" ref="P26:Q26" si="15">P22</f>
        <v>1674.6</v>
      </c>
      <c r="Q26" s="19">
        <f t="shared" si="15"/>
        <v>37.92</v>
      </c>
      <c r="R26" s="20"/>
    </row>
    <row r="27" spans="1:18" s="4" customFormat="1" ht="30">
      <c r="A27" s="205" t="s">
        <v>82</v>
      </c>
      <c r="B27" s="201" t="s">
        <v>278</v>
      </c>
      <c r="C27" s="202" t="s">
        <v>67</v>
      </c>
      <c r="D27" s="21">
        <f>E27+F27+G27</f>
        <v>6953.049</v>
      </c>
      <c r="E27" s="19">
        <f>E26</f>
        <v>6139.2389999999996</v>
      </c>
      <c r="F27" s="19">
        <f t="shared" ref="F27:G27" si="16">F26</f>
        <v>794.69</v>
      </c>
      <c r="G27" s="19">
        <f t="shared" si="16"/>
        <v>19.12</v>
      </c>
      <c r="H27" s="20"/>
      <c r="I27" s="21">
        <f>SUM(J27:L27)</f>
        <v>7394.1720000000005</v>
      </c>
      <c r="J27" s="19">
        <f>J26</f>
        <v>6495.4620000000004</v>
      </c>
      <c r="K27" s="19">
        <f t="shared" ref="K27:L27" si="17">K26</f>
        <v>879.91</v>
      </c>
      <c r="L27" s="19">
        <f t="shared" si="17"/>
        <v>18.8</v>
      </c>
      <c r="M27" s="231"/>
      <c r="N27" s="21">
        <f t="shared" si="14"/>
        <v>14347.221000000001</v>
      </c>
      <c r="O27" s="19">
        <f t="shared" ref="O27:O30" si="18">E27+J27</f>
        <v>12634.701000000001</v>
      </c>
      <c r="P27" s="19">
        <f t="shared" ref="P27" si="19">F27+K27</f>
        <v>1674.6</v>
      </c>
      <c r="Q27" s="19">
        <f t="shared" ref="Q27:Q30" si="20">G27+L27</f>
        <v>37.92</v>
      </c>
      <c r="R27" s="20"/>
    </row>
    <row r="28" spans="1:18" s="4" customFormat="1" ht="30">
      <c r="A28" s="200" t="s">
        <v>21</v>
      </c>
      <c r="B28" s="201" t="s">
        <v>83</v>
      </c>
      <c r="C28" s="202" t="s">
        <v>67</v>
      </c>
      <c r="D28" s="21">
        <f>SUM(E28:G28)</f>
        <v>415.64499999999998</v>
      </c>
      <c r="E28" s="19">
        <v>210.36699999999999</v>
      </c>
      <c r="F28" s="19"/>
      <c r="G28" s="19">
        <v>205.27799999999999</v>
      </c>
      <c r="H28" s="20"/>
      <c r="I28" s="21">
        <f>J28+L28</f>
        <v>356.01300000000003</v>
      </c>
      <c r="J28" s="19">
        <v>176.971</v>
      </c>
      <c r="K28" s="19"/>
      <c r="L28" s="19">
        <v>179.042</v>
      </c>
      <c r="M28" s="231"/>
      <c r="N28" s="21">
        <f t="shared" si="14"/>
        <v>771.6579999999999</v>
      </c>
      <c r="O28" s="19">
        <f t="shared" si="18"/>
        <v>387.33799999999997</v>
      </c>
      <c r="P28" s="19"/>
      <c r="Q28" s="19">
        <f t="shared" si="20"/>
        <v>384.32</v>
      </c>
      <c r="R28" s="20"/>
    </row>
    <row r="29" spans="1:18">
      <c r="A29" s="200" t="s">
        <v>22</v>
      </c>
      <c r="B29" s="201" t="s">
        <v>84</v>
      </c>
      <c r="C29" s="202" t="s">
        <v>67</v>
      </c>
      <c r="D29" s="21">
        <f>SUM(E29:G29)</f>
        <v>323728.85100000002</v>
      </c>
      <c r="E29" s="183">
        <f>SUM(E32:E34)</f>
        <v>129568.78300000001</v>
      </c>
      <c r="F29" s="183">
        <f t="shared" ref="F29:G29" si="21">SUM(F32:F34)</f>
        <v>181684.136</v>
      </c>
      <c r="G29" s="183">
        <f t="shared" si="21"/>
        <v>12475.932000000001</v>
      </c>
      <c r="H29" s="184"/>
      <c r="I29" s="21">
        <f>SUM(J29:L29)</f>
        <v>344353.27100000001</v>
      </c>
      <c r="J29" s="183">
        <f>SUM(J32:J35)</f>
        <v>129558.78</v>
      </c>
      <c r="K29" s="183">
        <f t="shared" ref="K29:L29" si="22">SUM(K32:K35)</f>
        <v>202518.022</v>
      </c>
      <c r="L29" s="183">
        <f t="shared" si="22"/>
        <v>12276.468999999999</v>
      </c>
      <c r="M29" s="232"/>
      <c r="N29" s="234">
        <f>D29+I29</f>
        <v>668082.12199999997</v>
      </c>
      <c r="O29" s="183">
        <f>E29+J29</f>
        <v>259127.56300000002</v>
      </c>
      <c r="P29" s="183">
        <f t="shared" ref="P29:P30" si="23">F29+K29</f>
        <v>384202.158</v>
      </c>
      <c r="Q29" s="183">
        <f t="shared" si="20"/>
        <v>24752.400999999998</v>
      </c>
      <c r="R29" s="184"/>
    </row>
    <row r="30" spans="1:18">
      <c r="A30" s="200" t="s">
        <v>10</v>
      </c>
      <c r="B30" s="201" t="s">
        <v>85</v>
      </c>
      <c r="C30" s="202" t="s">
        <v>67</v>
      </c>
      <c r="D30" s="21">
        <f>SUM(E30:G30)</f>
        <v>323728.85100000002</v>
      </c>
      <c r="E30" s="183">
        <f>П1.6!D41</f>
        <v>129568.783</v>
      </c>
      <c r="F30" s="183">
        <f>П1.6!E41</f>
        <v>181684.136</v>
      </c>
      <c r="G30" s="183">
        <f>П1.6!F41</f>
        <v>12475.932000000001</v>
      </c>
      <c r="H30" s="185"/>
      <c r="I30" s="21">
        <f>SUM(J30:L30)</f>
        <v>344353.27100000001</v>
      </c>
      <c r="J30" s="183">
        <f>П1.6!D82</f>
        <v>129558.78</v>
      </c>
      <c r="K30" s="183">
        <f>П1.6!E82</f>
        <v>202518.02200000006</v>
      </c>
      <c r="L30" s="183">
        <f>П1.6!F82</f>
        <v>12276.469000000001</v>
      </c>
      <c r="M30" s="232"/>
      <c r="N30" s="234">
        <f t="shared" ref="N30" si="24">D30+I30</f>
        <v>668082.12199999997</v>
      </c>
      <c r="O30" s="183">
        <f t="shared" si="18"/>
        <v>259127.56299999999</v>
      </c>
      <c r="P30" s="183">
        <f t="shared" si="23"/>
        <v>384202.15800000005</v>
      </c>
      <c r="Q30" s="183">
        <f t="shared" si="20"/>
        <v>24752.401000000002</v>
      </c>
      <c r="R30" s="185"/>
    </row>
    <row r="31" spans="1:18">
      <c r="A31" s="200"/>
      <c r="B31" s="201" t="s">
        <v>86</v>
      </c>
      <c r="C31" s="202" t="s">
        <v>67</v>
      </c>
      <c r="D31" s="16"/>
      <c r="E31" s="17"/>
      <c r="F31" s="17"/>
      <c r="G31" s="17"/>
      <c r="H31" s="18"/>
      <c r="I31" s="16"/>
      <c r="J31" s="17"/>
      <c r="K31" s="17"/>
      <c r="L31" s="17"/>
      <c r="M31" s="233"/>
      <c r="N31" s="235"/>
      <c r="O31" s="17"/>
      <c r="P31" s="17"/>
      <c r="Q31" s="17"/>
      <c r="R31" s="18"/>
    </row>
    <row r="32" spans="1:18" ht="36.75" customHeight="1">
      <c r="A32" s="200"/>
      <c r="B32" s="206" t="s">
        <v>87</v>
      </c>
      <c r="C32" s="202" t="s">
        <v>67</v>
      </c>
      <c r="D32" s="21">
        <f>SUM(E32:G32)</f>
        <v>284519.48000000004</v>
      </c>
      <c r="E32" s="19">
        <v>125510.088</v>
      </c>
      <c r="F32" s="19">
        <v>146600.889</v>
      </c>
      <c r="G32" s="19">
        <v>12408.503000000001</v>
      </c>
      <c r="H32" s="20"/>
      <c r="I32" s="21">
        <f>SUM(J32:L32)</f>
        <v>307075.57900000003</v>
      </c>
      <c r="J32" s="19">
        <v>125552.12</v>
      </c>
      <c r="K32" s="19">
        <v>169325.22099999999</v>
      </c>
      <c r="L32" s="19">
        <v>12198.237999999999</v>
      </c>
      <c r="M32" s="231"/>
      <c r="N32" s="21">
        <f t="shared" ref="N32:N34" si="25">O32+P32+Q32</f>
        <v>591595.05900000001</v>
      </c>
      <c r="O32" s="19">
        <f t="shared" ref="O32:O34" si="26">E32+J32</f>
        <v>251062.20799999998</v>
      </c>
      <c r="P32" s="19">
        <f t="shared" ref="P32:P34" si="27">F32+K32</f>
        <v>315926.11</v>
      </c>
      <c r="Q32" s="19">
        <f t="shared" ref="Q32:Q34" si="28">G32+L32</f>
        <v>24606.741000000002</v>
      </c>
      <c r="R32" s="20"/>
    </row>
    <row r="33" spans="1:18" ht="45">
      <c r="A33" s="200"/>
      <c r="B33" s="206" t="s">
        <v>88</v>
      </c>
      <c r="C33" s="202" t="s">
        <v>67</v>
      </c>
      <c r="D33" s="21"/>
      <c r="E33" s="19"/>
      <c r="F33" s="19"/>
      <c r="G33" s="19"/>
      <c r="H33" s="20"/>
      <c r="I33" s="21"/>
      <c r="J33" s="19"/>
      <c r="K33" s="19"/>
      <c r="L33" s="19"/>
      <c r="M33" s="20"/>
      <c r="N33" s="21"/>
      <c r="O33" s="19"/>
      <c r="P33" s="19"/>
      <c r="Q33" s="19"/>
      <c r="R33" s="20"/>
    </row>
    <row r="34" spans="1:18" ht="30">
      <c r="A34" s="207" t="s">
        <v>11</v>
      </c>
      <c r="B34" s="201" t="s">
        <v>89</v>
      </c>
      <c r="C34" s="202" t="s">
        <v>67</v>
      </c>
      <c r="D34" s="21">
        <f>SUM(E34:G34)</f>
        <v>39209.370999999999</v>
      </c>
      <c r="E34" s="19">
        <v>4058.6950000000002</v>
      </c>
      <c r="F34" s="19">
        <v>35083.247000000003</v>
      </c>
      <c r="G34" s="19">
        <v>67.429000000000002</v>
      </c>
      <c r="H34" s="20"/>
      <c r="I34" s="21">
        <f>SUM(J34:L34)</f>
        <v>37277.691999999995</v>
      </c>
      <c r="J34" s="19">
        <v>4006.66</v>
      </c>
      <c r="K34" s="19">
        <v>33192.800999999999</v>
      </c>
      <c r="L34" s="19">
        <v>78.230999999999995</v>
      </c>
      <c r="M34" s="20"/>
      <c r="N34" s="21">
        <f t="shared" si="25"/>
        <v>76487.063000000009</v>
      </c>
      <c r="O34" s="19">
        <f t="shared" si="26"/>
        <v>8065.3549999999996</v>
      </c>
      <c r="P34" s="19">
        <f t="shared" si="27"/>
        <v>68276.04800000001</v>
      </c>
      <c r="Q34" s="19">
        <f t="shared" si="28"/>
        <v>145.66</v>
      </c>
      <c r="R34" s="20"/>
    </row>
    <row r="35" spans="1:18" s="4" customFormat="1" ht="15.75" customHeight="1">
      <c r="A35" s="200" t="s">
        <v>61</v>
      </c>
      <c r="B35" s="201" t="s">
        <v>90</v>
      </c>
      <c r="C35" s="202" t="s">
        <v>67</v>
      </c>
      <c r="D35" s="21"/>
      <c r="E35" s="19"/>
      <c r="F35" s="19"/>
      <c r="G35" s="19"/>
      <c r="H35" s="20"/>
      <c r="I35" s="21"/>
      <c r="J35" s="19"/>
      <c r="K35" s="19"/>
      <c r="L35" s="19"/>
      <c r="M35" s="20"/>
      <c r="N35" s="21"/>
      <c r="O35" s="19"/>
      <c r="P35" s="19"/>
      <c r="Q35" s="19"/>
      <c r="R35" s="20"/>
    </row>
    <row r="36" spans="1:18" s="4" customFormat="1">
      <c r="A36" s="2"/>
      <c r="C36" s="2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s="4" customFormat="1">
      <c r="A37" s="2"/>
      <c r="C37" s="2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</sheetData>
  <mergeCells count="7">
    <mergeCell ref="N4:R4"/>
    <mergeCell ref="A2:D2"/>
    <mergeCell ref="A4:A5"/>
    <mergeCell ref="B4:B5"/>
    <mergeCell ref="C4:C6"/>
    <mergeCell ref="D4:H4"/>
    <mergeCell ref="I4:M4"/>
  </mergeCells>
  <pageMargins left="0.39370078740157483" right="0" top="0.98425196850393704" bottom="0.98425196850393704" header="0.51181102362204722" footer="0.51181102362204722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V37"/>
  <sheetViews>
    <sheetView view="pageBreakPreview" topLeftCell="C4" zoomScaleNormal="75" zoomScaleSheetLayoutView="100" workbookViewId="0">
      <selection activeCell="Q13" sqref="Q13"/>
    </sheetView>
  </sheetViews>
  <sheetFormatPr defaultColWidth="9.140625" defaultRowHeight="12.75"/>
  <cols>
    <col min="1" max="1" width="6.140625" style="23" customWidth="1"/>
    <col min="2" max="2" width="45.42578125" style="23" customWidth="1"/>
    <col min="3" max="3" width="6.5703125" style="24" customWidth="1"/>
    <col min="4" max="4" width="9.140625" style="23" customWidth="1"/>
    <col min="5" max="7" width="10.5703125" style="23" customWidth="1"/>
    <col min="8" max="8" width="8" style="23" customWidth="1"/>
    <col min="9" max="13" width="10.5703125" style="23" customWidth="1"/>
    <col min="14" max="14" width="9.140625" style="23" customWidth="1"/>
    <col min="15" max="17" width="10.5703125" style="23" customWidth="1"/>
    <col min="18" max="18" width="8" style="23" customWidth="1"/>
    <col min="19" max="24" width="0" style="23" hidden="1" customWidth="1"/>
    <col min="25" max="16384" width="9.140625" style="23"/>
  </cols>
  <sheetData>
    <row r="1" spans="1:22" ht="20.25">
      <c r="B1" s="241" t="str">
        <f>П1.4!B1</f>
        <v>ОАО "КузбассЭлектро"</v>
      </c>
      <c r="C1" s="239"/>
    </row>
    <row r="2" spans="1:22" s="22" customFormat="1" ht="15.75">
      <c r="A2" s="346" t="s">
        <v>276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22" t="s">
        <v>303</v>
      </c>
    </row>
    <row r="3" spans="1:22" ht="13.5" thickBot="1"/>
    <row r="4" spans="1:22" s="25" customFormat="1" ht="15">
      <c r="A4" s="348" t="s">
        <v>63</v>
      </c>
      <c r="B4" s="349" t="s">
        <v>64</v>
      </c>
      <c r="C4" s="351" t="s">
        <v>65</v>
      </c>
      <c r="D4" s="334" t="str">
        <f>П1.4!D4:H4</f>
        <v>1 полугодие 2020г.</v>
      </c>
      <c r="E4" s="335"/>
      <c r="F4" s="335"/>
      <c r="G4" s="335"/>
      <c r="H4" s="336"/>
      <c r="I4" s="334" t="str">
        <f>П1.4!I4:M4</f>
        <v>2 полугодие 2020г.</v>
      </c>
      <c r="J4" s="335"/>
      <c r="K4" s="335"/>
      <c r="L4" s="335"/>
      <c r="M4" s="336"/>
      <c r="N4" s="334" t="str">
        <f>П1.4!N4:R4</f>
        <v>2020 год</v>
      </c>
      <c r="O4" s="335"/>
      <c r="P4" s="335"/>
      <c r="Q4" s="335"/>
      <c r="R4" s="336"/>
    </row>
    <row r="5" spans="1:22" s="29" customFormat="1">
      <c r="A5" s="348"/>
      <c r="B5" s="350"/>
      <c r="C5" s="352"/>
      <c r="D5" s="26" t="s">
        <v>0</v>
      </c>
      <c r="E5" s="27" t="s">
        <v>6</v>
      </c>
      <c r="F5" s="27" t="s">
        <v>7</v>
      </c>
      <c r="G5" s="27" t="s">
        <v>8</v>
      </c>
      <c r="H5" s="28" t="s">
        <v>9</v>
      </c>
      <c r="I5" s="26" t="s">
        <v>0</v>
      </c>
      <c r="J5" s="27" t="s">
        <v>6</v>
      </c>
      <c r="K5" s="27" t="s">
        <v>7</v>
      </c>
      <c r="L5" s="27" t="s">
        <v>8</v>
      </c>
      <c r="M5" s="28" t="s">
        <v>9</v>
      </c>
      <c r="N5" s="26" t="s">
        <v>0</v>
      </c>
      <c r="O5" s="27" t="s">
        <v>6</v>
      </c>
      <c r="P5" s="27" t="s">
        <v>7</v>
      </c>
      <c r="Q5" s="27" t="s">
        <v>8</v>
      </c>
      <c r="R5" s="28" t="s">
        <v>9</v>
      </c>
    </row>
    <row r="6" spans="1:22" s="29" customFormat="1" ht="13.5" thickBot="1">
      <c r="A6" s="30">
        <v>1</v>
      </c>
      <c r="B6" s="31">
        <v>2</v>
      </c>
      <c r="C6" s="353"/>
      <c r="D6" s="32">
        <f>1</f>
        <v>1</v>
      </c>
      <c r="E6" s="33">
        <f>D6+1</f>
        <v>2</v>
      </c>
      <c r="F6" s="33">
        <f>E6+1</f>
        <v>3</v>
      </c>
      <c r="G6" s="33">
        <f>F6+1</f>
        <v>4</v>
      </c>
      <c r="H6" s="34">
        <f>G6+1</f>
        <v>5</v>
      </c>
      <c r="I6" s="32">
        <f>1</f>
        <v>1</v>
      </c>
      <c r="J6" s="33">
        <f>I6+1</f>
        <v>2</v>
      </c>
      <c r="K6" s="33">
        <f>J6+1</f>
        <v>3</v>
      </c>
      <c r="L6" s="33">
        <f>K6+1</f>
        <v>4</v>
      </c>
      <c r="M6" s="34">
        <f>L6+1</f>
        <v>5</v>
      </c>
      <c r="N6" s="32">
        <f>1</f>
        <v>1</v>
      </c>
      <c r="O6" s="33">
        <f>N6+1</f>
        <v>2</v>
      </c>
      <c r="P6" s="33">
        <f>O6+1</f>
        <v>3</v>
      </c>
      <c r="Q6" s="33">
        <f>P6+1</f>
        <v>4</v>
      </c>
      <c r="R6" s="34">
        <f>Q6+1</f>
        <v>5</v>
      </c>
    </row>
    <row r="7" spans="1:22" s="35" customFormat="1">
      <c r="A7" s="208" t="s">
        <v>15</v>
      </c>
      <c r="B7" s="209" t="s">
        <v>91</v>
      </c>
      <c r="C7" s="210" t="s">
        <v>92</v>
      </c>
      <c r="D7" s="186">
        <f>D16</f>
        <v>90.376999999999995</v>
      </c>
      <c r="E7" s="186">
        <f t="shared" ref="E7" si="0">E12+E16</f>
        <v>79.316000000000003</v>
      </c>
      <c r="F7" s="186">
        <f>F11+F16</f>
        <v>54.631999999999998</v>
      </c>
      <c r="G7" s="186">
        <f>G12+G16</f>
        <v>4.2190000000000047</v>
      </c>
      <c r="H7" s="187"/>
      <c r="I7" s="186">
        <f>I16</f>
        <v>95.4</v>
      </c>
      <c r="J7" s="186">
        <f t="shared" ref="J7" si="1">J12+J16</f>
        <v>80.903000000000006</v>
      </c>
      <c r="K7" s="186">
        <f>K11+K16</f>
        <v>59.45600000000001</v>
      </c>
      <c r="L7" s="186">
        <f>L12+L16</f>
        <v>4.1200000000000125</v>
      </c>
      <c r="M7" s="187"/>
      <c r="N7" s="186">
        <f>N16</f>
        <v>92.888500000000008</v>
      </c>
      <c r="O7" s="186">
        <f t="shared" ref="O7" si="2">O12+O16</f>
        <v>80.109500000000011</v>
      </c>
      <c r="P7" s="186">
        <f>P11+P16</f>
        <v>57.045000000000016</v>
      </c>
      <c r="Q7" s="186">
        <f>Q12+Q16</f>
        <v>4.1685000000000114</v>
      </c>
      <c r="R7" s="187"/>
      <c r="S7" s="35">
        <f>(D7*6+I7*6)/12</f>
        <v>92.888500000000008</v>
      </c>
      <c r="T7" s="35">
        <f t="shared" ref="T7:V27" si="3">(E7*6+J7*6)/12</f>
        <v>80.109500000000011</v>
      </c>
      <c r="U7" s="35">
        <f t="shared" si="3"/>
        <v>57.044000000000004</v>
      </c>
      <c r="V7" s="35">
        <f t="shared" si="3"/>
        <v>4.1695000000000091</v>
      </c>
    </row>
    <row r="8" spans="1:22" s="35" customFormat="1">
      <c r="A8" s="211" t="s">
        <v>2</v>
      </c>
      <c r="B8" s="212" t="s">
        <v>68</v>
      </c>
      <c r="C8" s="210" t="s">
        <v>92</v>
      </c>
      <c r="D8" s="41"/>
      <c r="E8" s="188"/>
      <c r="F8" s="188">
        <f>F11</f>
        <v>44.012999999999998</v>
      </c>
      <c r="G8" s="188">
        <f>G12</f>
        <v>3.7770000000000046</v>
      </c>
      <c r="H8" s="189"/>
      <c r="I8" s="41"/>
      <c r="J8" s="188"/>
      <c r="K8" s="188">
        <f>K11</f>
        <v>45.38300000000001</v>
      </c>
      <c r="L8" s="188">
        <f>L12</f>
        <v>3.6960000000000122</v>
      </c>
      <c r="M8" s="189"/>
      <c r="N8" s="41"/>
      <c r="O8" s="188"/>
      <c r="P8" s="188">
        <f>P11</f>
        <v>44.698000000000022</v>
      </c>
      <c r="Q8" s="188">
        <f>Q12</f>
        <v>3.7365000000000115</v>
      </c>
      <c r="R8" s="189"/>
      <c r="S8" s="35">
        <f t="shared" ref="S8:S35" si="4">(D8*6+I8*6)/12</f>
        <v>0</v>
      </c>
      <c r="T8" s="35">
        <f t="shared" si="3"/>
        <v>0</v>
      </c>
      <c r="U8" s="35">
        <f t="shared" si="3"/>
        <v>44.698</v>
      </c>
      <c r="V8" s="35">
        <f t="shared" si="3"/>
        <v>3.7365000000000084</v>
      </c>
    </row>
    <row r="9" spans="1:22">
      <c r="A9" s="213"/>
      <c r="B9" s="214" t="s">
        <v>69</v>
      </c>
      <c r="C9" s="215"/>
      <c r="D9" s="36"/>
      <c r="E9" s="37"/>
      <c r="F9" s="37"/>
      <c r="G9" s="37"/>
      <c r="H9" s="38"/>
      <c r="I9" s="36"/>
      <c r="J9" s="37"/>
      <c r="K9" s="37"/>
      <c r="L9" s="37"/>
      <c r="M9" s="38"/>
      <c r="N9" s="36"/>
      <c r="O9" s="37"/>
      <c r="P9" s="37"/>
      <c r="Q9" s="37"/>
      <c r="R9" s="38"/>
      <c r="S9" s="35">
        <f t="shared" si="4"/>
        <v>0</v>
      </c>
      <c r="T9" s="35">
        <f t="shared" si="3"/>
        <v>0</v>
      </c>
      <c r="U9" s="35">
        <f t="shared" si="3"/>
        <v>0</v>
      </c>
      <c r="V9" s="35">
        <f t="shared" si="3"/>
        <v>0</v>
      </c>
    </row>
    <row r="10" spans="1:22">
      <c r="A10" s="213"/>
      <c r="B10" s="214" t="s">
        <v>70</v>
      </c>
      <c r="C10" s="215" t="s">
        <v>92</v>
      </c>
      <c r="D10" s="36"/>
      <c r="E10" s="39"/>
      <c r="F10" s="39"/>
      <c r="G10" s="39"/>
      <c r="H10" s="40"/>
      <c r="I10" s="36"/>
      <c r="J10" s="39"/>
      <c r="K10" s="39"/>
      <c r="L10" s="39"/>
      <c r="M10" s="40"/>
      <c r="N10" s="36"/>
      <c r="O10" s="39"/>
      <c r="P10" s="39"/>
      <c r="Q10" s="39"/>
      <c r="R10" s="40"/>
      <c r="S10" s="35">
        <f t="shared" si="4"/>
        <v>0</v>
      </c>
      <c r="T10" s="35">
        <f t="shared" si="3"/>
        <v>0</v>
      </c>
      <c r="U10" s="35">
        <f t="shared" si="3"/>
        <v>0</v>
      </c>
      <c r="V10" s="35">
        <f t="shared" si="3"/>
        <v>0</v>
      </c>
    </row>
    <row r="11" spans="1:22">
      <c r="A11" s="213"/>
      <c r="B11" s="214" t="s">
        <v>6</v>
      </c>
      <c r="C11" s="215" t="s">
        <v>92</v>
      </c>
      <c r="D11" s="36"/>
      <c r="E11" s="216"/>
      <c r="F11" s="39">
        <f>E16-E22-E28-E32-E35</f>
        <v>44.012999999999998</v>
      </c>
      <c r="G11" s="39"/>
      <c r="H11" s="40"/>
      <c r="I11" s="36"/>
      <c r="J11" s="216"/>
      <c r="K11" s="39">
        <f>J16-J22-J28-J32-J35</f>
        <v>45.38300000000001</v>
      </c>
      <c r="L11" s="39"/>
      <c r="M11" s="40"/>
      <c r="N11" s="36"/>
      <c r="O11" s="216"/>
      <c r="P11" s="39">
        <f>O16-O22-O28-O32-O35</f>
        <v>44.698000000000022</v>
      </c>
      <c r="Q11" s="39"/>
      <c r="R11" s="40"/>
      <c r="S11" s="35">
        <f t="shared" si="4"/>
        <v>0</v>
      </c>
      <c r="T11" s="35">
        <f t="shared" si="3"/>
        <v>0</v>
      </c>
      <c r="U11" s="35">
        <f t="shared" si="3"/>
        <v>44.698</v>
      </c>
      <c r="V11" s="35">
        <f t="shared" si="3"/>
        <v>0</v>
      </c>
    </row>
    <row r="12" spans="1:22">
      <c r="A12" s="213"/>
      <c r="B12" s="214" t="s">
        <v>7</v>
      </c>
      <c r="C12" s="215" t="s">
        <v>92</v>
      </c>
      <c r="D12" s="36"/>
      <c r="E12" s="216"/>
      <c r="F12" s="216"/>
      <c r="G12" s="39">
        <f>F7-F22-F32-F35</f>
        <v>3.7770000000000046</v>
      </c>
      <c r="H12" s="40"/>
      <c r="I12" s="36"/>
      <c r="J12" s="216"/>
      <c r="K12" s="216"/>
      <c r="L12" s="39">
        <f>K7-K22-K32-K35</f>
        <v>3.6960000000000122</v>
      </c>
      <c r="M12" s="40"/>
      <c r="N12" s="36"/>
      <c r="O12" s="216"/>
      <c r="P12" s="216"/>
      <c r="Q12" s="39">
        <f>P7-P22-P32-P35-0.001</f>
        <v>3.7365000000000115</v>
      </c>
      <c r="R12" s="40"/>
      <c r="S12" s="35">
        <f t="shared" si="4"/>
        <v>0</v>
      </c>
      <c r="T12" s="35">
        <f t="shared" si="3"/>
        <v>0</v>
      </c>
      <c r="U12" s="35">
        <f t="shared" si="3"/>
        <v>0</v>
      </c>
      <c r="V12" s="35">
        <f t="shared" si="3"/>
        <v>3.7365000000000084</v>
      </c>
    </row>
    <row r="13" spans="1:22">
      <c r="A13" s="213"/>
      <c r="B13" s="214" t="s">
        <v>8</v>
      </c>
      <c r="C13" s="215" t="s">
        <v>92</v>
      </c>
      <c r="D13" s="36"/>
      <c r="E13" s="216"/>
      <c r="F13" s="216"/>
      <c r="G13" s="216"/>
      <c r="H13" s="40"/>
      <c r="I13" s="36"/>
      <c r="J13" s="216"/>
      <c r="K13" s="216"/>
      <c r="L13" s="216"/>
      <c r="M13" s="40"/>
      <c r="N13" s="36"/>
      <c r="O13" s="216"/>
      <c r="P13" s="216"/>
      <c r="Q13" s="216"/>
      <c r="R13" s="40"/>
      <c r="S13" s="35">
        <f t="shared" si="4"/>
        <v>0</v>
      </c>
      <c r="T13" s="35">
        <f t="shared" si="3"/>
        <v>0</v>
      </c>
      <c r="U13" s="35">
        <f t="shared" si="3"/>
        <v>0</v>
      </c>
      <c r="V13" s="35">
        <f t="shared" si="3"/>
        <v>0</v>
      </c>
    </row>
    <row r="14" spans="1:22" ht="15">
      <c r="A14" s="213" t="s">
        <v>3</v>
      </c>
      <c r="B14" s="201" t="s">
        <v>93</v>
      </c>
      <c r="C14" s="215" t="s">
        <v>92</v>
      </c>
      <c r="D14" s="41"/>
      <c r="E14" s="39"/>
      <c r="F14" s="39"/>
      <c r="G14" s="39"/>
      <c r="H14" s="40"/>
      <c r="I14" s="41"/>
      <c r="J14" s="39"/>
      <c r="K14" s="39"/>
      <c r="L14" s="39"/>
      <c r="M14" s="40"/>
      <c r="N14" s="41"/>
      <c r="O14" s="39"/>
      <c r="P14" s="39"/>
      <c r="Q14" s="39"/>
      <c r="R14" s="40"/>
      <c r="S14" s="35">
        <f t="shared" si="4"/>
        <v>0</v>
      </c>
      <c r="T14" s="35">
        <f t="shared" si="3"/>
        <v>0</v>
      </c>
      <c r="U14" s="35">
        <f t="shared" si="3"/>
        <v>0</v>
      </c>
      <c r="V14" s="35">
        <f t="shared" si="3"/>
        <v>0</v>
      </c>
    </row>
    <row r="15" spans="1:22" ht="15">
      <c r="A15" s="213" t="s">
        <v>4</v>
      </c>
      <c r="B15" s="201" t="s">
        <v>13</v>
      </c>
      <c r="C15" s="215" t="s">
        <v>92</v>
      </c>
      <c r="D15" s="41"/>
      <c r="E15" s="39"/>
      <c r="F15" s="39"/>
      <c r="G15" s="39"/>
      <c r="H15" s="40"/>
      <c r="I15" s="41"/>
      <c r="J15" s="39"/>
      <c r="K15" s="39"/>
      <c r="L15" s="39"/>
      <c r="M15" s="40"/>
      <c r="N15" s="41"/>
      <c r="O15" s="39"/>
      <c r="P15" s="39"/>
      <c r="Q15" s="39"/>
      <c r="R15" s="40"/>
      <c r="S15" s="35">
        <f t="shared" si="4"/>
        <v>0</v>
      </c>
      <c r="T15" s="35">
        <f t="shared" si="3"/>
        <v>0</v>
      </c>
      <c r="U15" s="35">
        <f t="shared" si="3"/>
        <v>0</v>
      </c>
      <c r="V15" s="35">
        <f t="shared" si="3"/>
        <v>0</v>
      </c>
    </row>
    <row r="16" spans="1:22" ht="15">
      <c r="A16" s="213" t="s">
        <v>5</v>
      </c>
      <c r="B16" s="201" t="s">
        <v>94</v>
      </c>
      <c r="C16" s="215" t="s">
        <v>92</v>
      </c>
      <c r="D16" s="41">
        <f>E16+F16+G16</f>
        <v>90.376999999999995</v>
      </c>
      <c r="E16" s="39">
        <v>79.316000000000003</v>
      </c>
      <c r="F16" s="39">
        <v>10.619</v>
      </c>
      <c r="G16" s="39">
        <v>0.442</v>
      </c>
      <c r="H16" s="40"/>
      <c r="I16" s="41">
        <f>J16+K16+L16</f>
        <v>95.4</v>
      </c>
      <c r="J16" s="39">
        <v>80.903000000000006</v>
      </c>
      <c r="K16" s="39">
        <v>14.073</v>
      </c>
      <c r="L16" s="39">
        <v>0.42399999999999999</v>
      </c>
      <c r="M16" s="40"/>
      <c r="N16" s="41">
        <f>O16+P16+Q16</f>
        <v>92.888500000000008</v>
      </c>
      <c r="O16" s="39">
        <f>(E16*6+J16*6)/12</f>
        <v>80.109500000000011</v>
      </c>
      <c r="P16" s="39">
        <f>(F16*6+K16*6)/12+0.001</f>
        <v>12.346999999999998</v>
      </c>
      <c r="Q16" s="39">
        <f>(G16*6+L16*6)/12-0.001</f>
        <v>0.432</v>
      </c>
      <c r="R16" s="40"/>
      <c r="S16" s="35">
        <f t="shared" si="4"/>
        <v>92.888500000000008</v>
      </c>
      <c r="T16" s="35">
        <f t="shared" si="3"/>
        <v>80.109500000000011</v>
      </c>
      <c r="U16" s="35">
        <f t="shared" si="3"/>
        <v>12.345999999999998</v>
      </c>
      <c r="V16" s="35">
        <f t="shared" si="3"/>
        <v>0.433</v>
      </c>
    </row>
    <row r="17" spans="1:22" ht="15">
      <c r="A17" s="200" t="s">
        <v>320</v>
      </c>
      <c r="B17" s="278" t="s">
        <v>309</v>
      </c>
      <c r="C17" s="215" t="s">
        <v>92</v>
      </c>
      <c r="D17" s="41">
        <f t="shared" ref="D17:D21" si="5">E17+F17+G17</f>
        <v>6.1749999999999998</v>
      </c>
      <c r="E17" s="39">
        <v>6.1749999999999998</v>
      </c>
      <c r="F17" s="39"/>
      <c r="G17" s="39"/>
      <c r="H17" s="40"/>
      <c r="I17" s="41">
        <f t="shared" ref="I17:I21" si="6">J17+K17+L17</f>
        <v>6.1749999999999998</v>
      </c>
      <c r="J17" s="39">
        <v>6.1749999999999998</v>
      </c>
      <c r="K17" s="39"/>
      <c r="L17" s="39"/>
      <c r="M17" s="40"/>
      <c r="N17" s="41">
        <f t="shared" ref="N17:N21" si="7">O17+P17+Q17</f>
        <v>6.1749999999999998</v>
      </c>
      <c r="O17" s="39">
        <f t="shared" ref="O17:O18" si="8">(E17*6+J17*6)/12</f>
        <v>6.1749999999999998</v>
      </c>
      <c r="P17" s="39"/>
      <c r="Q17" s="39"/>
      <c r="R17" s="40"/>
      <c r="S17" s="35"/>
      <c r="T17" s="35"/>
      <c r="U17" s="35"/>
      <c r="V17" s="35"/>
    </row>
    <row r="18" spans="1:22" ht="15">
      <c r="A18" s="200" t="s">
        <v>321</v>
      </c>
      <c r="B18" s="279" t="s">
        <v>310</v>
      </c>
      <c r="C18" s="215" t="s">
        <v>92</v>
      </c>
      <c r="D18" s="41">
        <f t="shared" si="5"/>
        <v>73.337999999999994</v>
      </c>
      <c r="E18" s="39">
        <v>62.643000000000001</v>
      </c>
      <c r="F18" s="39">
        <v>10.462999999999999</v>
      </c>
      <c r="G18" s="39">
        <v>0.23200000000000001</v>
      </c>
      <c r="H18" s="40"/>
      <c r="I18" s="41">
        <f t="shared" si="6"/>
        <v>78.039999999999992</v>
      </c>
      <c r="J18" s="39">
        <v>63.875999999999998</v>
      </c>
      <c r="K18" s="39">
        <v>13.95</v>
      </c>
      <c r="L18" s="39">
        <v>0.214</v>
      </c>
      <c r="M18" s="40"/>
      <c r="N18" s="41">
        <f>O18+P18+Q18+0.001</f>
        <v>75.689000000000007</v>
      </c>
      <c r="O18" s="39">
        <f t="shared" si="8"/>
        <v>63.259500000000003</v>
      </c>
      <c r="P18" s="39">
        <f>(F18*6+K18*6)/12</f>
        <v>12.206499999999998</v>
      </c>
      <c r="Q18" s="39">
        <f>(G18*6+L18*6)/12-0.001</f>
        <v>0.222</v>
      </c>
      <c r="R18" s="40"/>
      <c r="S18" s="35"/>
      <c r="T18" s="35"/>
      <c r="U18" s="35"/>
      <c r="V18" s="35"/>
    </row>
    <row r="19" spans="1:22" ht="15">
      <c r="A19" s="200" t="s">
        <v>322</v>
      </c>
      <c r="B19" s="201" t="s">
        <v>311</v>
      </c>
      <c r="C19" s="215" t="s">
        <v>92</v>
      </c>
      <c r="D19" s="41">
        <f t="shared" si="5"/>
        <v>10.497999999999999</v>
      </c>
      <c r="E19" s="39">
        <v>10.497999999999999</v>
      </c>
      <c r="F19" s="39"/>
      <c r="G19" s="39"/>
      <c r="H19" s="40"/>
      <c r="I19" s="41">
        <f t="shared" si="6"/>
        <v>10.852</v>
      </c>
      <c r="J19" s="39">
        <v>10.852</v>
      </c>
      <c r="K19" s="39"/>
      <c r="L19" s="39"/>
      <c r="M19" s="40"/>
      <c r="N19" s="41">
        <f t="shared" si="7"/>
        <v>10.675000000000001</v>
      </c>
      <c r="O19" s="39">
        <v>10.675000000000001</v>
      </c>
      <c r="P19" s="39"/>
      <c r="Q19" s="39"/>
      <c r="R19" s="40"/>
      <c r="S19" s="35"/>
      <c r="T19" s="35"/>
      <c r="U19" s="35"/>
      <c r="V19" s="35"/>
    </row>
    <row r="20" spans="1:22" ht="15">
      <c r="A20" s="200" t="s">
        <v>323</v>
      </c>
      <c r="B20" s="201" t="s">
        <v>288</v>
      </c>
      <c r="C20" s="215" t="s">
        <v>92</v>
      </c>
      <c r="D20" s="41">
        <f t="shared" si="5"/>
        <v>0.156</v>
      </c>
      <c r="E20" s="39"/>
      <c r="F20" s="39">
        <v>0.156</v>
      </c>
      <c r="G20" s="39"/>
      <c r="H20" s="40"/>
      <c r="I20" s="41">
        <f t="shared" si="6"/>
        <v>0.123</v>
      </c>
      <c r="J20" s="39"/>
      <c r="K20" s="39">
        <v>0.123</v>
      </c>
      <c r="L20" s="39"/>
      <c r="M20" s="40"/>
      <c r="N20" s="41">
        <f t="shared" si="7"/>
        <v>0.13949999999999999</v>
      </c>
      <c r="O20" s="39"/>
      <c r="P20" s="39">
        <f t="shared" ref="P20" si="9">(F20*6+K20*6)/12</f>
        <v>0.13949999999999999</v>
      </c>
      <c r="Q20" s="39"/>
      <c r="R20" s="40"/>
      <c r="S20" s="35"/>
      <c r="T20" s="35"/>
      <c r="U20" s="35"/>
      <c r="V20" s="35"/>
    </row>
    <row r="21" spans="1:22" ht="15">
      <c r="A21" s="200" t="s">
        <v>324</v>
      </c>
      <c r="B21" s="201" t="s">
        <v>325</v>
      </c>
      <c r="C21" s="215" t="s">
        <v>92</v>
      </c>
      <c r="D21" s="41">
        <f t="shared" si="5"/>
        <v>0.21</v>
      </c>
      <c r="E21" s="39"/>
      <c r="F21" s="39"/>
      <c r="G21" s="39">
        <v>0.21</v>
      </c>
      <c r="H21" s="40"/>
      <c r="I21" s="41">
        <f t="shared" si="6"/>
        <v>0.21</v>
      </c>
      <c r="J21" s="39"/>
      <c r="K21" s="39"/>
      <c r="L21" s="39">
        <v>0.21</v>
      </c>
      <c r="M21" s="40"/>
      <c r="N21" s="41">
        <f t="shared" si="7"/>
        <v>0.21</v>
      </c>
      <c r="O21" s="39"/>
      <c r="P21" s="39"/>
      <c r="Q21" s="39">
        <f t="shared" ref="Q21" si="10">(G21*6+L21*6)/12</f>
        <v>0.21</v>
      </c>
      <c r="R21" s="40"/>
      <c r="S21" s="35"/>
      <c r="T21" s="35"/>
      <c r="U21" s="35"/>
      <c r="V21" s="35"/>
    </row>
    <row r="22" spans="1:22" ht="15">
      <c r="A22" s="213" t="s">
        <v>19</v>
      </c>
      <c r="B22" s="201" t="s">
        <v>95</v>
      </c>
      <c r="C22" s="215" t="s">
        <v>92</v>
      </c>
      <c r="D22" s="41">
        <f>E22+F22+G22</f>
        <v>1.8979999999999999</v>
      </c>
      <c r="E22" s="39">
        <v>1.6679999999999999</v>
      </c>
      <c r="F22" s="39">
        <v>0.224</v>
      </c>
      <c r="G22" s="39">
        <v>6.0000000000000001E-3</v>
      </c>
      <c r="H22" s="40"/>
      <c r="I22" s="41">
        <f>J22+K22+L22</f>
        <v>2.0029999999999997</v>
      </c>
      <c r="J22" s="39">
        <v>1.7529999999999999</v>
      </c>
      <c r="K22" s="39">
        <v>0.24399999999999999</v>
      </c>
      <c r="L22" s="39">
        <v>6.0000000000000001E-3</v>
      </c>
      <c r="M22" s="40"/>
      <c r="N22" s="41">
        <f>O22+P22+Q22</f>
        <v>1.9504999999999997</v>
      </c>
      <c r="O22" s="39">
        <f>(E22*6+J22*6)/12</f>
        <v>1.7104999999999997</v>
      </c>
      <c r="P22" s="39">
        <f>(F22*6+K22*6)/12</f>
        <v>0.23399999999999999</v>
      </c>
      <c r="Q22" s="39">
        <f>(G22*6+L22*6)/12</f>
        <v>6.000000000000001E-3</v>
      </c>
      <c r="R22" s="40"/>
      <c r="S22" s="35">
        <f t="shared" si="4"/>
        <v>1.9504999999999999</v>
      </c>
      <c r="T22" s="35">
        <f t="shared" si="3"/>
        <v>1.7104999999999997</v>
      </c>
      <c r="U22" s="35">
        <f t="shared" si="3"/>
        <v>0.23399999999999999</v>
      </c>
      <c r="V22" s="35">
        <f t="shared" si="3"/>
        <v>6.000000000000001E-3</v>
      </c>
    </row>
    <row r="23" spans="1:22" ht="15">
      <c r="A23" s="213"/>
      <c r="B23" s="201" t="s">
        <v>96</v>
      </c>
      <c r="C23" s="215" t="s">
        <v>1</v>
      </c>
      <c r="D23" s="249">
        <f>D22/D16*100</f>
        <v>2.1000918375250341</v>
      </c>
      <c r="E23" s="249">
        <f>E22/E16*100</f>
        <v>2.1029804831307679</v>
      </c>
      <c r="F23" s="249">
        <f>F22/F7*100</f>
        <v>0.41001610777566266</v>
      </c>
      <c r="G23" s="249">
        <f>G22/G7*100</f>
        <v>0.14221379473808943</v>
      </c>
      <c r="H23" s="189"/>
      <c r="I23" s="249">
        <f>I22/I16*100</f>
        <v>2.0995807127882595</v>
      </c>
      <c r="J23" s="249">
        <f>J22/J16*100</f>
        <v>2.1667923315575441</v>
      </c>
      <c r="K23" s="249">
        <f>K22/K7*100</f>
        <v>0.41038751345532826</v>
      </c>
      <c r="L23" s="249">
        <f>L22/L7*100</f>
        <v>0.1456310679611646</v>
      </c>
      <c r="M23" s="189"/>
      <c r="N23" s="249">
        <f>N22/N16*100</f>
        <v>2.0998293653143278</v>
      </c>
      <c r="O23" s="249">
        <f>O22/O16*100</f>
        <v>2.13520244165798</v>
      </c>
      <c r="P23" s="249">
        <f>P22/P7*100</f>
        <v>0.41020247173284236</v>
      </c>
      <c r="Q23" s="249">
        <f>Q22/Q7*100</f>
        <v>0.14393666786613851</v>
      </c>
      <c r="R23" s="189"/>
      <c r="S23" s="35">
        <f t="shared" si="4"/>
        <v>2.0998362751566471</v>
      </c>
      <c r="T23" s="35">
        <f t="shared" si="3"/>
        <v>2.134886407344156</v>
      </c>
      <c r="U23" s="35">
        <f t="shared" si="3"/>
        <v>0.41020181061549543</v>
      </c>
      <c r="V23" s="35">
        <f t="shared" si="3"/>
        <v>0.14392243134962701</v>
      </c>
    </row>
    <row r="24" spans="1:22" s="4" customFormat="1" ht="15">
      <c r="A24" s="205" t="s">
        <v>76</v>
      </c>
      <c r="B24" s="201" t="s">
        <v>77</v>
      </c>
      <c r="C24" s="215" t="s">
        <v>92</v>
      </c>
      <c r="D24" s="41"/>
      <c r="E24" s="39"/>
      <c r="F24" s="39"/>
      <c r="G24" s="39"/>
      <c r="H24" s="40"/>
      <c r="I24" s="41"/>
      <c r="J24" s="39"/>
      <c r="K24" s="39"/>
      <c r="L24" s="39"/>
      <c r="M24" s="40"/>
      <c r="N24" s="41"/>
      <c r="O24" s="39"/>
      <c r="P24" s="39"/>
      <c r="Q24" s="39"/>
      <c r="R24" s="40"/>
      <c r="S24" s="35">
        <f t="shared" si="4"/>
        <v>0</v>
      </c>
      <c r="T24" s="35">
        <f t="shared" si="3"/>
        <v>0</v>
      </c>
      <c r="U24" s="35">
        <f t="shared" si="3"/>
        <v>0</v>
      </c>
      <c r="V24" s="35">
        <f t="shared" si="3"/>
        <v>0</v>
      </c>
    </row>
    <row r="25" spans="1:22" s="4" customFormat="1" ht="30">
      <c r="A25" s="205" t="s">
        <v>78</v>
      </c>
      <c r="B25" s="201" t="s">
        <v>79</v>
      </c>
      <c r="C25" s="215" t="s">
        <v>92</v>
      </c>
      <c r="D25" s="41"/>
      <c r="E25" s="39"/>
      <c r="F25" s="39"/>
      <c r="G25" s="39"/>
      <c r="H25" s="40"/>
      <c r="I25" s="41"/>
      <c r="J25" s="39"/>
      <c r="K25" s="39"/>
      <c r="L25" s="39"/>
      <c r="M25" s="40"/>
      <c r="N25" s="41"/>
      <c r="O25" s="39"/>
      <c r="P25" s="39"/>
      <c r="Q25" s="39"/>
      <c r="R25" s="40"/>
      <c r="S25" s="35">
        <f t="shared" si="4"/>
        <v>0</v>
      </c>
      <c r="T25" s="35">
        <f t="shared" si="3"/>
        <v>0</v>
      </c>
      <c r="U25" s="35">
        <f t="shared" si="3"/>
        <v>0</v>
      </c>
      <c r="V25" s="35">
        <f t="shared" si="3"/>
        <v>0</v>
      </c>
    </row>
    <row r="26" spans="1:22" s="4" customFormat="1" ht="15">
      <c r="A26" s="205" t="s">
        <v>80</v>
      </c>
      <c r="B26" s="201" t="s">
        <v>81</v>
      </c>
      <c r="C26" s="215" t="s">
        <v>92</v>
      </c>
      <c r="D26" s="41">
        <f>E26+F26+G26</f>
        <v>1.8979999999999999</v>
      </c>
      <c r="E26" s="39">
        <f>E22</f>
        <v>1.6679999999999999</v>
      </c>
      <c r="F26" s="39">
        <f t="shared" ref="F26:G26" si="11">F22</f>
        <v>0.224</v>
      </c>
      <c r="G26" s="39">
        <f t="shared" si="11"/>
        <v>6.0000000000000001E-3</v>
      </c>
      <c r="H26" s="40"/>
      <c r="I26" s="41">
        <f>J26+K26+L26</f>
        <v>2.0029999999999997</v>
      </c>
      <c r="J26" s="39">
        <f>J22</f>
        <v>1.7529999999999999</v>
      </c>
      <c r="K26" s="39">
        <f t="shared" ref="K26:L26" si="12">K22</f>
        <v>0.24399999999999999</v>
      </c>
      <c r="L26" s="39">
        <f t="shared" si="12"/>
        <v>6.0000000000000001E-3</v>
      </c>
      <c r="M26" s="40"/>
      <c r="N26" s="41">
        <f>O26+P26+Q26</f>
        <v>1.9504999999999997</v>
      </c>
      <c r="O26" s="39">
        <f>O22</f>
        <v>1.7104999999999997</v>
      </c>
      <c r="P26" s="39">
        <f t="shared" ref="P26:Q26" si="13">P22</f>
        <v>0.23399999999999999</v>
      </c>
      <c r="Q26" s="39">
        <f t="shared" si="13"/>
        <v>6.000000000000001E-3</v>
      </c>
      <c r="R26" s="40"/>
      <c r="S26" s="35">
        <f t="shared" si="4"/>
        <v>1.9504999999999999</v>
      </c>
      <c r="T26" s="35">
        <f t="shared" si="3"/>
        <v>1.7104999999999997</v>
      </c>
      <c r="U26" s="35">
        <f t="shared" si="3"/>
        <v>0.23399999999999999</v>
      </c>
      <c r="V26" s="35">
        <f t="shared" si="3"/>
        <v>6.000000000000001E-3</v>
      </c>
    </row>
    <row r="27" spans="1:22" s="4" customFormat="1" ht="30">
      <c r="A27" s="205" t="s">
        <v>82</v>
      </c>
      <c r="B27" s="201" t="s">
        <v>278</v>
      </c>
      <c r="C27" s="215" t="s">
        <v>92</v>
      </c>
      <c r="D27" s="41">
        <f>E27+F27+G27</f>
        <v>1.8979999999999999</v>
      </c>
      <c r="E27" s="39">
        <f>E26</f>
        <v>1.6679999999999999</v>
      </c>
      <c r="F27" s="39">
        <f t="shared" ref="F27:G27" si="14">F26</f>
        <v>0.224</v>
      </c>
      <c r="G27" s="39">
        <f t="shared" si="14"/>
        <v>6.0000000000000001E-3</v>
      </c>
      <c r="H27" s="40"/>
      <c r="I27" s="41">
        <f>J27+K27+L27</f>
        <v>2.0029999999999997</v>
      </c>
      <c r="J27" s="39">
        <f>J26</f>
        <v>1.7529999999999999</v>
      </c>
      <c r="K27" s="39">
        <f t="shared" ref="K27:L27" si="15">K26</f>
        <v>0.24399999999999999</v>
      </c>
      <c r="L27" s="39">
        <f t="shared" si="15"/>
        <v>6.0000000000000001E-3</v>
      </c>
      <c r="M27" s="40"/>
      <c r="N27" s="41">
        <f>O27+P27+Q27</f>
        <v>1.9504999999999997</v>
      </c>
      <c r="O27" s="39">
        <f>O26</f>
        <v>1.7104999999999997</v>
      </c>
      <c r="P27" s="39">
        <f t="shared" ref="P27:Q27" si="16">P26</f>
        <v>0.23399999999999999</v>
      </c>
      <c r="Q27" s="39">
        <f t="shared" si="16"/>
        <v>6.000000000000001E-3</v>
      </c>
      <c r="R27" s="40"/>
      <c r="S27" s="35">
        <f t="shared" si="4"/>
        <v>1.9504999999999999</v>
      </c>
      <c r="T27" s="35">
        <f t="shared" si="3"/>
        <v>1.7104999999999997</v>
      </c>
      <c r="U27" s="35">
        <f t="shared" si="3"/>
        <v>0.23399999999999999</v>
      </c>
      <c r="V27" s="35">
        <f t="shared" si="3"/>
        <v>6.000000000000001E-3</v>
      </c>
    </row>
    <row r="28" spans="1:22" ht="15" customHeight="1">
      <c r="A28" s="213" t="s">
        <v>21</v>
      </c>
      <c r="B28" s="217" t="s">
        <v>97</v>
      </c>
      <c r="C28" s="215" t="s">
        <v>92</v>
      </c>
      <c r="D28" s="41">
        <f>E28+F28+G28</f>
        <v>0.33600000000000002</v>
      </c>
      <c r="E28" s="39">
        <v>0.16600000000000001</v>
      </c>
      <c r="F28" s="39"/>
      <c r="G28" s="39">
        <v>0.17</v>
      </c>
      <c r="H28" s="40"/>
      <c r="I28" s="41">
        <f>J28+K28+L28</f>
        <v>0.33600000000000002</v>
      </c>
      <c r="J28" s="39">
        <v>0.16600000000000001</v>
      </c>
      <c r="K28" s="39"/>
      <c r="L28" s="39">
        <v>0.17</v>
      </c>
      <c r="M28" s="40"/>
      <c r="N28" s="41">
        <f>O28+P28+Q28</f>
        <v>0.33600000000000002</v>
      </c>
      <c r="O28" s="39">
        <f>(E28*6+J28*6)/12</f>
        <v>0.16600000000000001</v>
      </c>
      <c r="P28" s="39"/>
      <c r="Q28" s="39">
        <f>(G28*6+L28*6)/12</f>
        <v>0.17</v>
      </c>
      <c r="R28" s="40"/>
      <c r="S28" s="35">
        <f t="shared" si="4"/>
        <v>0.33600000000000002</v>
      </c>
      <c r="T28" s="35">
        <f t="shared" ref="T28:T35" si="17">(E28*6+J28*6)/12</f>
        <v>0.16600000000000001</v>
      </c>
      <c r="U28" s="35">
        <f t="shared" ref="U28:U35" si="18">(F28*6+K28*6)/12</f>
        <v>0</v>
      </c>
      <c r="V28" s="35">
        <f t="shared" ref="V28:V35" si="19">(G28*6+L28*6)/12</f>
        <v>0.17</v>
      </c>
    </row>
    <row r="29" spans="1:22" ht="15">
      <c r="A29" s="213" t="s">
        <v>22</v>
      </c>
      <c r="B29" s="201" t="s">
        <v>98</v>
      </c>
      <c r="C29" s="215" t="s">
        <v>92</v>
      </c>
      <c r="D29" s="41">
        <f t="shared" ref="D29:D35" si="20">E29+F29+G29</f>
        <v>88.143000000000001</v>
      </c>
      <c r="E29" s="188">
        <f>E32+E35</f>
        <v>33.469000000000001</v>
      </c>
      <c r="F29" s="188">
        <f>F32+F35</f>
        <v>50.631</v>
      </c>
      <c r="G29" s="188">
        <f t="shared" ref="G29" si="21">G32+G35</f>
        <v>4.0430000000000001</v>
      </c>
      <c r="H29" s="189"/>
      <c r="I29" s="41">
        <f t="shared" ref="I29:I30" si="22">J29+K29+L29</f>
        <v>93.060999999999993</v>
      </c>
      <c r="J29" s="188">
        <f>J32+J35</f>
        <v>33.600999999999999</v>
      </c>
      <c r="K29" s="188">
        <f t="shared" ref="K29:L29" si="23">K32+K35</f>
        <v>55.515999999999998</v>
      </c>
      <c r="L29" s="188">
        <f t="shared" si="23"/>
        <v>3.944</v>
      </c>
      <c r="M29" s="189"/>
      <c r="N29" s="41">
        <f>O29+P29+Q29+0.001</f>
        <v>90.602000000000004</v>
      </c>
      <c r="O29" s="188">
        <f>O32+O35</f>
        <v>33.534999999999997</v>
      </c>
      <c r="P29" s="188">
        <f>P32+P35</f>
        <v>53.073500000000003</v>
      </c>
      <c r="Q29" s="188">
        <f>Q32+Q35</f>
        <v>3.9925000000000002</v>
      </c>
      <c r="R29" s="189"/>
      <c r="S29" s="35">
        <f t="shared" si="4"/>
        <v>90.60199999999999</v>
      </c>
      <c r="T29" s="35">
        <f t="shared" si="17"/>
        <v>33.535000000000004</v>
      </c>
      <c r="U29" s="35">
        <f t="shared" si="18"/>
        <v>53.073500000000003</v>
      </c>
      <c r="V29" s="35">
        <f t="shared" si="19"/>
        <v>3.9935000000000005</v>
      </c>
    </row>
    <row r="30" spans="1:22" ht="15">
      <c r="A30" s="213" t="s">
        <v>10</v>
      </c>
      <c r="B30" s="201" t="s">
        <v>85</v>
      </c>
      <c r="C30" s="215" t="s">
        <v>92</v>
      </c>
      <c r="D30" s="41">
        <f t="shared" si="20"/>
        <v>88.143000000000001</v>
      </c>
      <c r="E30" s="188">
        <f>П1.6!I41</f>
        <v>33.469000000000001</v>
      </c>
      <c r="F30" s="188">
        <f>П1.6!J41</f>
        <v>50.630999999999993</v>
      </c>
      <c r="G30" s="188">
        <f>П1.6!K41</f>
        <v>4.0430000000000001</v>
      </c>
      <c r="H30" s="188"/>
      <c r="I30" s="41">
        <f t="shared" si="22"/>
        <v>93.060999999999993</v>
      </c>
      <c r="J30" s="188">
        <f>П1.6!I82</f>
        <v>33.601000000000006</v>
      </c>
      <c r="K30" s="188">
        <f>П1.6!J82</f>
        <v>55.515999999999991</v>
      </c>
      <c r="L30" s="188">
        <f>П1.6!K82</f>
        <v>3.944</v>
      </c>
      <c r="M30" s="188"/>
      <c r="N30" s="41">
        <f>O30+P30+Q30</f>
        <v>90.601499999999987</v>
      </c>
      <c r="O30" s="188">
        <f>П1.6!I123</f>
        <v>33.534499999999994</v>
      </c>
      <c r="P30" s="188">
        <f>П1.6!J123</f>
        <v>53.074000000000005</v>
      </c>
      <c r="Q30" s="188">
        <f>П1.6!K123</f>
        <v>3.9929999999999999</v>
      </c>
      <c r="R30" s="188"/>
      <c r="S30" s="35">
        <f t="shared" si="4"/>
        <v>90.60199999999999</v>
      </c>
      <c r="T30" s="35">
        <f t="shared" si="17"/>
        <v>33.535000000000004</v>
      </c>
      <c r="U30" s="35">
        <f t="shared" si="18"/>
        <v>53.073499999999989</v>
      </c>
      <c r="V30" s="35">
        <f t="shared" si="19"/>
        <v>3.9935000000000005</v>
      </c>
    </row>
    <row r="31" spans="1:22" ht="15">
      <c r="A31" s="213"/>
      <c r="B31" s="201" t="s">
        <v>86</v>
      </c>
      <c r="C31" s="215" t="s">
        <v>92</v>
      </c>
      <c r="D31" s="36"/>
      <c r="E31" s="37"/>
      <c r="F31" s="37"/>
      <c r="G31" s="37"/>
      <c r="H31" s="38"/>
      <c r="I31" s="36"/>
      <c r="J31" s="37"/>
      <c r="K31" s="37"/>
      <c r="L31" s="37"/>
      <c r="M31" s="38"/>
      <c r="N31" s="36"/>
      <c r="O31" s="37"/>
      <c r="P31" s="37"/>
      <c r="Q31" s="37"/>
      <c r="R31" s="38"/>
      <c r="S31" s="35">
        <f t="shared" si="4"/>
        <v>0</v>
      </c>
      <c r="T31" s="35">
        <f t="shared" si="17"/>
        <v>0</v>
      </c>
      <c r="U31" s="35">
        <f t="shared" si="18"/>
        <v>0</v>
      </c>
      <c r="V31" s="35">
        <f t="shared" si="19"/>
        <v>0</v>
      </c>
    </row>
    <row r="32" spans="1:22" ht="15.75" customHeight="1">
      <c r="A32" s="213"/>
      <c r="B32" s="206" t="s">
        <v>99</v>
      </c>
      <c r="C32" s="215" t="s">
        <v>92</v>
      </c>
      <c r="D32" s="41">
        <f>E32+F32+G32</f>
        <v>74.745000000000005</v>
      </c>
      <c r="E32" s="39">
        <v>32.359000000000002</v>
      </c>
      <c r="F32" s="39">
        <v>38.366999999999997</v>
      </c>
      <c r="G32" s="39">
        <v>4.0190000000000001</v>
      </c>
      <c r="H32" s="40"/>
      <c r="I32" s="41">
        <f t="shared" ref="I32" si="24">J32+K32+L32</f>
        <v>80.259</v>
      </c>
      <c r="J32" s="39">
        <v>32.500999999999998</v>
      </c>
      <c r="K32" s="39">
        <v>43.826999999999998</v>
      </c>
      <c r="L32" s="39">
        <v>3.931</v>
      </c>
      <c r="M32" s="40"/>
      <c r="N32" s="41">
        <f>O32+P32+Q32</f>
        <v>77.501000000000005</v>
      </c>
      <c r="O32" s="39">
        <f>(E32*6+J32*6)/12</f>
        <v>32.43</v>
      </c>
      <c r="P32" s="39">
        <f t="shared" ref="P32" si="25">(F32*6+K32*6)/12</f>
        <v>41.097000000000001</v>
      </c>
      <c r="Q32" s="39">
        <v>3.9740000000000002</v>
      </c>
      <c r="R32" s="40"/>
      <c r="S32" s="35">
        <f t="shared" si="4"/>
        <v>77.501999999999995</v>
      </c>
      <c r="T32" s="35">
        <f t="shared" si="17"/>
        <v>32.43</v>
      </c>
      <c r="U32" s="35">
        <f t="shared" si="18"/>
        <v>41.097000000000001</v>
      </c>
      <c r="V32" s="35">
        <f t="shared" si="19"/>
        <v>3.9750000000000001</v>
      </c>
    </row>
    <row r="33" spans="1:22" ht="30">
      <c r="A33" s="213"/>
      <c r="B33" s="201" t="s">
        <v>100</v>
      </c>
      <c r="C33" s="215" t="s">
        <v>92</v>
      </c>
      <c r="D33" s="41"/>
      <c r="E33" s="39"/>
      <c r="F33" s="39"/>
      <c r="G33" s="39"/>
      <c r="H33" s="40"/>
      <c r="I33" s="41"/>
      <c r="J33" s="39"/>
      <c r="K33" s="39"/>
      <c r="L33" s="39"/>
      <c r="M33" s="40"/>
      <c r="N33" s="41"/>
      <c r="O33" s="39"/>
      <c r="P33" s="39"/>
      <c r="Q33" s="39"/>
      <c r="R33" s="40"/>
      <c r="S33" s="35">
        <f t="shared" si="4"/>
        <v>0</v>
      </c>
      <c r="T33" s="35">
        <f t="shared" si="17"/>
        <v>0</v>
      </c>
      <c r="U33" s="35">
        <f t="shared" si="18"/>
        <v>0</v>
      </c>
      <c r="V33" s="35">
        <f t="shared" si="19"/>
        <v>0</v>
      </c>
    </row>
    <row r="34" spans="1:22" ht="17.25" customHeight="1">
      <c r="A34" s="213"/>
      <c r="B34" s="206" t="s">
        <v>101</v>
      </c>
      <c r="C34" s="215" t="s">
        <v>92</v>
      </c>
      <c r="D34" s="41"/>
      <c r="E34" s="39"/>
      <c r="F34" s="39"/>
      <c r="G34" s="39"/>
      <c r="H34" s="40"/>
      <c r="I34" s="41"/>
      <c r="J34" s="39"/>
      <c r="K34" s="39"/>
      <c r="L34" s="39"/>
      <c r="M34" s="40"/>
      <c r="N34" s="41"/>
      <c r="O34" s="39"/>
      <c r="P34" s="39"/>
      <c r="Q34" s="39"/>
      <c r="R34" s="40"/>
      <c r="S34" s="35">
        <f t="shared" si="4"/>
        <v>0</v>
      </c>
      <c r="T34" s="35">
        <f t="shared" si="17"/>
        <v>0</v>
      </c>
      <c r="U34" s="35">
        <f t="shared" si="18"/>
        <v>0</v>
      </c>
      <c r="V34" s="35">
        <f t="shared" si="19"/>
        <v>0</v>
      </c>
    </row>
    <row r="35" spans="1:22" ht="17.25" customHeight="1">
      <c r="A35" s="213" t="s">
        <v>11</v>
      </c>
      <c r="B35" s="201" t="s">
        <v>89</v>
      </c>
      <c r="C35" s="215" t="s">
        <v>92</v>
      </c>
      <c r="D35" s="41">
        <f t="shared" si="20"/>
        <v>13.397999999999998</v>
      </c>
      <c r="E35" s="39">
        <v>1.1100000000000001</v>
      </c>
      <c r="F35" s="39">
        <v>12.263999999999999</v>
      </c>
      <c r="G35" s="39">
        <v>2.4E-2</v>
      </c>
      <c r="H35" s="40"/>
      <c r="I35" s="41">
        <f t="shared" ref="I35" si="26">J35+K35+L35</f>
        <v>12.802</v>
      </c>
      <c r="J35" s="39">
        <v>1.1000000000000001</v>
      </c>
      <c r="K35" s="39">
        <v>11.689</v>
      </c>
      <c r="L35" s="39">
        <v>1.2999999999999999E-2</v>
      </c>
      <c r="M35" s="40"/>
      <c r="N35" s="41">
        <f>O35+P35+Q35+0.001</f>
        <v>13.101000000000001</v>
      </c>
      <c r="O35" s="39">
        <f>(E35*6+J35*6)/12</f>
        <v>1.1050000000000002</v>
      </c>
      <c r="P35" s="39">
        <f>(F35*6+K35*6)/12</f>
        <v>11.976500000000001</v>
      </c>
      <c r="Q35" s="39">
        <f>(G35*6+L35*6)/12</f>
        <v>1.8500000000000003E-2</v>
      </c>
      <c r="R35" s="40"/>
      <c r="S35" s="35">
        <f t="shared" si="4"/>
        <v>13.1</v>
      </c>
      <c r="T35" s="35">
        <f t="shared" si="17"/>
        <v>1.1050000000000002</v>
      </c>
      <c r="U35" s="35">
        <f t="shared" si="18"/>
        <v>11.976500000000001</v>
      </c>
      <c r="V35" s="35">
        <f t="shared" si="19"/>
        <v>1.8500000000000003E-2</v>
      </c>
    </row>
    <row r="36" spans="1:22" ht="15">
      <c r="A36" s="213" t="s">
        <v>61</v>
      </c>
      <c r="B36" s="201" t="s">
        <v>90</v>
      </c>
      <c r="C36" s="215" t="s">
        <v>92</v>
      </c>
      <c r="D36" s="41"/>
      <c r="E36" s="39"/>
      <c r="F36" s="39"/>
      <c r="G36" s="39"/>
      <c r="H36" s="40"/>
      <c r="I36" s="41"/>
      <c r="J36" s="39"/>
      <c r="K36" s="39"/>
      <c r="L36" s="39"/>
      <c r="M36" s="40"/>
      <c r="N36" s="41"/>
      <c r="O36" s="39"/>
      <c r="P36" s="39"/>
      <c r="Q36" s="39"/>
      <c r="R36" s="40"/>
    </row>
    <row r="37" spans="1:22" ht="36" customHeight="1">
      <c r="A37" s="42"/>
      <c r="B37" s="42"/>
      <c r="C37" s="42"/>
    </row>
  </sheetData>
  <mergeCells count="7">
    <mergeCell ref="N4:R4"/>
    <mergeCell ref="A2:P2"/>
    <mergeCell ref="A4:A5"/>
    <mergeCell ref="B4:B5"/>
    <mergeCell ref="C4:C6"/>
    <mergeCell ref="D4:H4"/>
    <mergeCell ref="I4:M4"/>
  </mergeCells>
  <printOptions horizontalCentered="1"/>
  <pageMargins left="0.59055118110236227" right="0" top="0.98425196850393704" bottom="0.98425196850393704" header="0.51181102362204722" footer="0.51181102362204722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W127"/>
  <sheetViews>
    <sheetView view="pageBreakPreview" topLeftCell="A79" zoomScaleNormal="75" zoomScaleSheetLayoutView="100" workbookViewId="0">
      <selection activeCell="C113" sqref="C113"/>
    </sheetView>
  </sheetViews>
  <sheetFormatPr defaultColWidth="9.140625" defaultRowHeight="12.75"/>
  <cols>
    <col min="1" max="1" width="5.28515625" style="43" customWidth="1"/>
    <col min="2" max="2" width="46" style="23" customWidth="1"/>
    <col min="3" max="3" width="11" style="44" customWidth="1"/>
    <col min="4" max="4" width="11.140625" style="44" customWidth="1"/>
    <col min="5" max="5" width="12.5703125" style="44" customWidth="1"/>
    <col min="6" max="6" width="9.7109375" style="44" customWidth="1"/>
    <col min="7" max="7" width="5.28515625" style="44" customWidth="1"/>
    <col min="8" max="8" width="7.140625" style="44" customWidth="1"/>
    <col min="9" max="9" width="6.28515625" style="44" customWidth="1"/>
    <col min="10" max="10" width="7.28515625" style="44" customWidth="1"/>
    <col min="11" max="11" width="8" style="44" customWidth="1"/>
    <col min="12" max="12" width="4" style="44" customWidth="1"/>
    <col min="13" max="13" width="8.28515625" style="45" customWidth="1"/>
    <col min="14" max="14" width="5" style="23" customWidth="1"/>
    <col min="15" max="15" width="4.5703125" style="46" customWidth="1"/>
    <col min="16" max="17" width="4.42578125" style="46" customWidth="1"/>
    <col min="18" max="18" width="4.5703125" style="46" customWidth="1"/>
    <col min="19" max="22" width="4.28515625" style="47" customWidth="1"/>
    <col min="23" max="23" width="4.140625" style="47" customWidth="1"/>
    <col min="24" max="16384" width="9.140625" style="23"/>
  </cols>
  <sheetData>
    <row r="1" spans="1:23">
      <c r="K1" s="23"/>
      <c r="T1" s="44" t="s">
        <v>102</v>
      </c>
      <c r="W1" s="48"/>
    </row>
    <row r="3" spans="1:23" s="49" customFormat="1" ht="15.75">
      <c r="A3" s="359" t="s">
        <v>103</v>
      </c>
      <c r="B3" s="359"/>
      <c r="C3" s="359"/>
      <c r="D3" s="359"/>
      <c r="E3" s="359"/>
      <c r="F3" s="359"/>
      <c r="G3" s="359"/>
      <c r="H3" s="359"/>
      <c r="I3" s="360" t="str">
        <f>П1.5!B1</f>
        <v>ОАО "КузбассЭлектро"</v>
      </c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</row>
    <row r="5" spans="1:23" s="25" customFormat="1" ht="25.5" customHeight="1">
      <c r="A5" s="357" t="s">
        <v>104</v>
      </c>
      <c r="B5" s="357" t="s">
        <v>14</v>
      </c>
      <c r="C5" s="358" t="s">
        <v>105</v>
      </c>
      <c r="D5" s="358"/>
      <c r="E5" s="358"/>
      <c r="F5" s="358"/>
      <c r="G5" s="358"/>
      <c r="H5" s="361" t="s">
        <v>106</v>
      </c>
      <c r="I5" s="361"/>
      <c r="J5" s="361"/>
      <c r="K5" s="361"/>
      <c r="L5" s="361"/>
      <c r="M5" s="362" t="s">
        <v>107</v>
      </c>
      <c r="N5" s="363" t="s">
        <v>108</v>
      </c>
      <c r="O5" s="364"/>
      <c r="P5" s="364"/>
      <c r="Q5" s="364"/>
      <c r="R5" s="365"/>
      <c r="S5" s="366" t="s">
        <v>109</v>
      </c>
      <c r="T5" s="366"/>
      <c r="U5" s="366"/>
      <c r="V5" s="366"/>
      <c r="W5" s="366"/>
    </row>
    <row r="6" spans="1:23" s="25" customFormat="1" ht="18" customHeight="1">
      <c r="A6" s="357"/>
      <c r="B6" s="357"/>
      <c r="C6" s="50" t="s">
        <v>110</v>
      </c>
      <c r="D6" s="50" t="s">
        <v>6</v>
      </c>
      <c r="E6" s="50" t="s">
        <v>7</v>
      </c>
      <c r="F6" s="50" t="s">
        <v>111</v>
      </c>
      <c r="G6" s="50" t="s">
        <v>9</v>
      </c>
      <c r="H6" s="50" t="s">
        <v>110</v>
      </c>
      <c r="I6" s="50" t="s">
        <v>6</v>
      </c>
      <c r="J6" s="50" t="s">
        <v>7</v>
      </c>
      <c r="K6" s="50" t="s">
        <v>111</v>
      </c>
      <c r="L6" s="50" t="s">
        <v>9</v>
      </c>
      <c r="M6" s="362"/>
      <c r="N6" s="27" t="s">
        <v>110</v>
      </c>
      <c r="O6" s="51" t="s">
        <v>6</v>
      </c>
      <c r="P6" s="51" t="s">
        <v>7</v>
      </c>
      <c r="Q6" s="51" t="s">
        <v>111</v>
      </c>
      <c r="R6" s="51" t="s">
        <v>9</v>
      </c>
      <c r="S6" s="52" t="s">
        <v>110</v>
      </c>
      <c r="T6" s="52" t="s">
        <v>6</v>
      </c>
      <c r="U6" s="52" t="s">
        <v>7</v>
      </c>
      <c r="V6" s="52" t="s">
        <v>111</v>
      </c>
      <c r="W6" s="52" t="s">
        <v>9</v>
      </c>
    </row>
    <row r="7" spans="1:23" s="55" customFormat="1" ht="13.5" customHeight="1">
      <c r="A7" s="53">
        <v>1</v>
      </c>
      <c r="B7" s="54">
        <f t="shared" ref="B7:W7" si="0">+A7+1</f>
        <v>2</v>
      </c>
      <c r="C7" s="54">
        <f>+B7+1</f>
        <v>3</v>
      </c>
      <c r="D7" s="54">
        <f t="shared" si="0"/>
        <v>4</v>
      </c>
      <c r="E7" s="54">
        <f t="shared" si="0"/>
        <v>5</v>
      </c>
      <c r="F7" s="54">
        <f t="shared" si="0"/>
        <v>6</v>
      </c>
      <c r="G7" s="54">
        <f t="shared" si="0"/>
        <v>7</v>
      </c>
      <c r="H7" s="54">
        <f t="shared" si="0"/>
        <v>8</v>
      </c>
      <c r="I7" s="54">
        <f t="shared" si="0"/>
        <v>9</v>
      </c>
      <c r="J7" s="54">
        <f t="shared" si="0"/>
        <v>10</v>
      </c>
      <c r="K7" s="54">
        <f t="shared" si="0"/>
        <v>11</v>
      </c>
      <c r="L7" s="54">
        <f t="shared" si="0"/>
        <v>12</v>
      </c>
      <c r="M7" s="54">
        <f t="shared" si="0"/>
        <v>13</v>
      </c>
      <c r="N7" s="54">
        <f t="shared" si="0"/>
        <v>14</v>
      </c>
      <c r="O7" s="54">
        <f t="shared" si="0"/>
        <v>15</v>
      </c>
      <c r="P7" s="54">
        <f t="shared" si="0"/>
        <v>16</v>
      </c>
      <c r="Q7" s="54">
        <f t="shared" si="0"/>
        <v>17</v>
      </c>
      <c r="R7" s="54">
        <f t="shared" si="0"/>
        <v>18</v>
      </c>
      <c r="S7" s="54">
        <f t="shared" si="0"/>
        <v>19</v>
      </c>
      <c r="T7" s="54">
        <f t="shared" si="0"/>
        <v>20</v>
      </c>
      <c r="U7" s="54">
        <f t="shared" si="0"/>
        <v>21</v>
      </c>
      <c r="V7" s="54">
        <f t="shared" si="0"/>
        <v>22</v>
      </c>
      <c r="W7" s="54">
        <f t="shared" si="0"/>
        <v>23</v>
      </c>
    </row>
    <row r="8" spans="1:23" ht="15" customHeight="1">
      <c r="A8" s="354" t="str">
        <f>П1.5!D4</f>
        <v>1 полугодие 2020г.</v>
      </c>
      <c r="B8" s="355"/>
      <c r="C8" s="355"/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5"/>
      <c r="O8" s="355"/>
      <c r="P8" s="355"/>
      <c r="Q8" s="355"/>
      <c r="R8" s="355"/>
      <c r="S8" s="355"/>
      <c r="T8" s="355"/>
      <c r="U8" s="355"/>
      <c r="V8" s="355"/>
      <c r="W8" s="356"/>
    </row>
    <row r="9" spans="1:23" s="25" customFormat="1">
      <c r="A9" s="218">
        <v>1</v>
      </c>
      <c r="B9" s="219" t="s">
        <v>16</v>
      </c>
      <c r="C9" s="61">
        <f>D9+F9+E9</f>
        <v>800.40199999999993</v>
      </c>
      <c r="D9" s="61">
        <f>D11+D12</f>
        <v>40.725999999999999</v>
      </c>
      <c r="E9" s="61">
        <f>SUM(E11:E13)</f>
        <v>3.3180000000000001</v>
      </c>
      <c r="F9" s="61">
        <f>F11+F12+F13+F16</f>
        <v>756.35799999999995</v>
      </c>
      <c r="G9" s="61"/>
      <c r="H9" s="255">
        <f>SUM(I9:K9)</f>
        <v>0.22800000000000001</v>
      </c>
      <c r="I9" s="255">
        <f>I11+I12</f>
        <v>1.0999999999999999E-2</v>
      </c>
      <c r="J9" s="255">
        <f>SUM(J11:J14)</f>
        <v>1E-3</v>
      </c>
      <c r="K9" s="255">
        <f>K12+K13+K16+K11</f>
        <v>0.216</v>
      </c>
      <c r="L9" s="255"/>
      <c r="M9" s="190">
        <f>C9/H9</f>
        <v>3510.5350877192977</v>
      </c>
      <c r="N9" s="62"/>
      <c r="O9" s="191"/>
      <c r="P9" s="191"/>
      <c r="Q9" s="191"/>
      <c r="R9" s="191"/>
      <c r="S9" s="191"/>
      <c r="T9" s="191"/>
      <c r="U9" s="191"/>
      <c r="V9" s="191"/>
      <c r="W9" s="191"/>
    </row>
    <row r="10" spans="1:23">
      <c r="A10" s="220" t="s">
        <v>59</v>
      </c>
      <c r="B10" s="221" t="s">
        <v>17</v>
      </c>
      <c r="C10" s="61"/>
      <c r="D10" s="56"/>
      <c r="E10" s="56"/>
      <c r="F10" s="56"/>
      <c r="G10" s="56"/>
      <c r="H10" s="253"/>
      <c r="I10" s="65"/>
      <c r="J10" s="65"/>
      <c r="K10" s="65"/>
      <c r="L10" s="65"/>
      <c r="M10" s="190"/>
      <c r="N10" s="62"/>
      <c r="O10" s="57"/>
      <c r="P10" s="57"/>
      <c r="Q10" s="57"/>
      <c r="R10" s="57"/>
      <c r="S10" s="58"/>
      <c r="T10" s="59"/>
      <c r="U10" s="59"/>
      <c r="V10" s="59"/>
      <c r="W10" s="59"/>
    </row>
    <row r="11" spans="1:23" s="25" customFormat="1" ht="13.5" customHeight="1">
      <c r="A11" s="220" t="s">
        <v>112</v>
      </c>
      <c r="B11" s="221" t="s">
        <v>113</v>
      </c>
      <c r="C11" s="61">
        <f>D11+F11</f>
        <v>0</v>
      </c>
      <c r="D11" s="56"/>
      <c r="E11" s="56"/>
      <c r="F11" s="56">
        <v>0</v>
      </c>
      <c r="G11" s="56"/>
      <c r="H11" s="255">
        <f>I11+K11</f>
        <v>0</v>
      </c>
      <c r="I11" s="256"/>
      <c r="J11" s="65"/>
      <c r="K11" s="56">
        <v>0</v>
      </c>
      <c r="L11" s="65"/>
      <c r="M11" s="190">
        <v>0</v>
      </c>
      <c r="N11" s="62"/>
      <c r="O11" s="57"/>
      <c r="P11" s="57"/>
      <c r="Q11" s="57"/>
      <c r="R11" s="57"/>
      <c r="S11" s="58"/>
      <c r="T11" s="59"/>
      <c r="U11" s="59"/>
      <c r="V11" s="59"/>
      <c r="W11" s="59"/>
    </row>
    <row r="12" spans="1:23" s="25" customFormat="1">
      <c r="A12" s="220" t="s">
        <v>114</v>
      </c>
      <c r="B12" s="221" t="s">
        <v>115</v>
      </c>
      <c r="C12" s="61">
        <f>D12+F12+E12</f>
        <v>783.42</v>
      </c>
      <c r="D12" s="56">
        <v>40.725999999999999</v>
      </c>
      <c r="E12" s="56">
        <v>3.3180000000000001</v>
      </c>
      <c r="F12" s="56">
        <v>739.37599999999998</v>
      </c>
      <c r="G12" s="56"/>
      <c r="H12" s="255">
        <f>SUM(I12:K12)</f>
        <v>0.223</v>
      </c>
      <c r="I12" s="256">
        <v>1.0999999999999999E-2</v>
      </c>
      <c r="J12" s="256">
        <v>1E-3</v>
      </c>
      <c r="K12" s="256">
        <v>0.21099999999999999</v>
      </c>
      <c r="L12" s="65"/>
      <c r="M12" s="190">
        <f t="shared" ref="M12:M41" si="1">C12/H12</f>
        <v>3513.0941704035872</v>
      </c>
      <c r="N12" s="62"/>
      <c r="O12" s="57"/>
      <c r="P12" s="57"/>
      <c r="Q12" s="57"/>
      <c r="R12" s="57"/>
      <c r="S12" s="58"/>
      <c r="T12" s="59"/>
      <c r="U12" s="59"/>
      <c r="V12" s="59"/>
      <c r="W12" s="59"/>
    </row>
    <row r="13" spans="1:23" s="25" customFormat="1">
      <c r="A13" s="220" t="s">
        <v>116</v>
      </c>
      <c r="B13" s="221" t="s">
        <v>117</v>
      </c>
      <c r="C13" s="61">
        <f>SUM(D13:F13)</f>
        <v>0</v>
      </c>
      <c r="D13" s="56"/>
      <c r="E13" s="56"/>
      <c r="F13" s="56"/>
      <c r="G13" s="56"/>
      <c r="H13" s="255">
        <f>SUM(I13:K13)</f>
        <v>0</v>
      </c>
      <c r="I13" s="256"/>
      <c r="J13" s="256"/>
      <c r="K13" s="256"/>
      <c r="L13" s="65"/>
      <c r="M13" s="190"/>
      <c r="N13" s="62"/>
      <c r="O13" s="57"/>
      <c r="P13" s="57"/>
      <c r="Q13" s="57"/>
      <c r="R13" s="57"/>
      <c r="S13" s="58"/>
      <c r="T13" s="59"/>
      <c r="U13" s="59"/>
      <c r="V13" s="59"/>
      <c r="W13" s="59"/>
    </row>
    <row r="14" spans="1:23" s="25" customFormat="1">
      <c r="A14" s="220" t="s">
        <v>60</v>
      </c>
      <c r="B14" s="221" t="s">
        <v>18</v>
      </c>
      <c r="C14" s="61"/>
      <c r="D14" s="56"/>
      <c r="E14" s="56"/>
      <c r="F14" s="56"/>
      <c r="G14" s="56"/>
      <c r="H14" s="253"/>
      <c r="I14" s="65"/>
      <c r="J14" s="65"/>
      <c r="K14" s="65"/>
      <c r="L14" s="65"/>
      <c r="M14" s="190"/>
      <c r="N14" s="62"/>
      <c r="O14" s="57"/>
      <c r="P14" s="57"/>
      <c r="Q14" s="57"/>
      <c r="R14" s="57"/>
      <c r="S14" s="58"/>
      <c r="T14" s="59"/>
      <c r="U14" s="59"/>
      <c r="V14" s="59"/>
      <c r="W14" s="59"/>
    </row>
    <row r="15" spans="1:23" s="25" customFormat="1">
      <c r="A15" s="220" t="s">
        <v>118</v>
      </c>
      <c r="B15" s="221" t="s">
        <v>113</v>
      </c>
      <c r="C15" s="61"/>
      <c r="D15" s="56"/>
      <c r="E15" s="56"/>
      <c r="F15" s="56"/>
      <c r="G15" s="56"/>
      <c r="H15" s="253"/>
      <c r="I15" s="65"/>
      <c r="J15" s="65"/>
      <c r="K15" s="65"/>
      <c r="L15" s="65"/>
      <c r="M15" s="190"/>
      <c r="N15" s="62"/>
      <c r="O15" s="57"/>
      <c r="P15" s="57"/>
      <c r="Q15" s="57"/>
      <c r="R15" s="57"/>
      <c r="S15" s="58"/>
      <c r="T15" s="59"/>
      <c r="U15" s="59"/>
      <c r="V15" s="59"/>
      <c r="W15" s="59"/>
    </row>
    <row r="16" spans="1:23" s="25" customFormat="1">
      <c r="A16" s="220" t="s">
        <v>119</v>
      </c>
      <c r="B16" s="221" t="s">
        <v>120</v>
      </c>
      <c r="C16" s="61">
        <f>D16+F16</f>
        <v>16.981999999999999</v>
      </c>
      <c r="D16" s="56"/>
      <c r="E16" s="56"/>
      <c r="F16" s="56">
        <v>16.981999999999999</v>
      </c>
      <c r="G16" s="56"/>
      <c r="H16" s="255">
        <f>I16+K16</f>
        <v>5.0000000000000001E-3</v>
      </c>
      <c r="I16" s="256"/>
      <c r="J16" s="256"/>
      <c r="K16" s="256">
        <v>5.0000000000000001E-3</v>
      </c>
      <c r="L16" s="256"/>
      <c r="M16" s="190">
        <f t="shared" si="1"/>
        <v>3396.3999999999996</v>
      </c>
      <c r="N16" s="62"/>
      <c r="O16" s="191"/>
      <c r="P16" s="191"/>
      <c r="Q16" s="191"/>
      <c r="R16" s="191"/>
      <c r="S16" s="191"/>
      <c r="T16" s="191"/>
      <c r="U16" s="191"/>
      <c r="V16" s="191"/>
      <c r="W16" s="191"/>
    </row>
    <row r="17" spans="1:23" s="25" customFormat="1">
      <c r="A17" s="218" t="s">
        <v>19</v>
      </c>
      <c r="B17" s="222" t="s">
        <v>20</v>
      </c>
      <c r="C17" s="255">
        <f>C22+C26</f>
        <v>283719.07799999998</v>
      </c>
      <c r="D17" s="255">
        <f>D22+D26</f>
        <v>125469.36199999999</v>
      </c>
      <c r="E17" s="255">
        <f>E22+E26</f>
        <v>146597.571</v>
      </c>
      <c r="F17" s="255">
        <f>F22+F26</f>
        <v>11652.145</v>
      </c>
      <c r="G17" s="255"/>
      <c r="H17" s="255">
        <f t="shared" ref="H17" si="2">I17+J17+K17</f>
        <v>74.516999999999996</v>
      </c>
      <c r="I17" s="255">
        <f>I22+I26</f>
        <v>32.347999999999999</v>
      </c>
      <c r="J17" s="255">
        <f>J22+J26</f>
        <v>38.366</v>
      </c>
      <c r="K17" s="255">
        <f>K22+K26</f>
        <v>3.8029999999999999</v>
      </c>
      <c r="L17" s="255"/>
      <c r="M17" s="258">
        <f t="shared" si="1"/>
        <v>3807.4409597809895</v>
      </c>
      <c r="N17" s="62"/>
      <c r="O17" s="191"/>
      <c r="P17" s="191"/>
      <c r="Q17" s="191"/>
      <c r="R17" s="191"/>
      <c r="S17" s="191"/>
      <c r="T17" s="191"/>
      <c r="U17" s="191"/>
      <c r="V17" s="191"/>
      <c r="W17" s="191"/>
    </row>
    <row r="18" spans="1:23" s="25" customFormat="1">
      <c r="A18" s="220" t="s">
        <v>76</v>
      </c>
      <c r="B18" s="60" t="s">
        <v>121</v>
      </c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8"/>
      <c r="N18" s="62"/>
      <c r="O18" s="191"/>
      <c r="P18" s="191"/>
      <c r="Q18" s="191"/>
      <c r="R18" s="191"/>
      <c r="S18" s="191"/>
      <c r="T18" s="191"/>
      <c r="U18" s="191"/>
      <c r="V18" s="191"/>
      <c r="W18" s="191"/>
    </row>
    <row r="19" spans="1:23">
      <c r="A19" s="223"/>
      <c r="B19" s="60" t="s">
        <v>122</v>
      </c>
      <c r="C19" s="255"/>
      <c r="D19" s="256"/>
      <c r="E19" s="256"/>
      <c r="F19" s="256"/>
      <c r="G19" s="256"/>
      <c r="H19" s="255"/>
      <c r="I19" s="256"/>
      <c r="J19" s="256"/>
      <c r="K19" s="256"/>
      <c r="L19" s="256"/>
      <c r="M19" s="258"/>
      <c r="N19" s="62"/>
      <c r="O19" s="57"/>
      <c r="P19" s="57"/>
      <c r="Q19" s="57"/>
      <c r="R19" s="57"/>
      <c r="S19" s="63"/>
      <c r="T19" s="59"/>
      <c r="U19" s="59"/>
      <c r="V19" s="59"/>
      <c r="W19" s="59"/>
    </row>
    <row r="20" spans="1:23">
      <c r="A20" s="223"/>
      <c r="B20" s="60" t="s">
        <v>123</v>
      </c>
      <c r="C20" s="255"/>
      <c r="D20" s="256"/>
      <c r="E20" s="256"/>
      <c r="F20" s="256"/>
      <c r="G20" s="256"/>
      <c r="H20" s="255"/>
      <c r="I20" s="256"/>
      <c r="J20" s="256"/>
      <c r="K20" s="256"/>
      <c r="L20" s="256"/>
      <c r="M20" s="258"/>
      <c r="N20" s="62"/>
      <c r="O20" s="57"/>
      <c r="P20" s="57"/>
      <c r="Q20" s="57"/>
      <c r="R20" s="57"/>
      <c r="S20" s="63"/>
      <c r="T20" s="59"/>
      <c r="U20" s="59"/>
      <c r="V20" s="59"/>
      <c r="W20" s="59"/>
    </row>
    <row r="21" spans="1:23" s="47" customFormat="1">
      <c r="A21" s="220"/>
      <c r="B21" s="60" t="s">
        <v>124</v>
      </c>
      <c r="C21" s="255"/>
      <c r="D21" s="256"/>
      <c r="E21" s="256"/>
      <c r="F21" s="256"/>
      <c r="G21" s="256"/>
      <c r="H21" s="255"/>
      <c r="I21" s="256"/>
      <c r="J21" s="256"/>
      <c r="K21" s="256"/>
      <c r="L21" s="256"/>
      <c r="M21" s="258"/>
      <c r="N21" s="62"/>
      <c r="O21" s="57"/>
      <c r="P21" s="57"/>
      <c r="Q21" s="57"/>
      <c r="R21" s="57"/>
      <c r="S21" s="63"/>
      <c r="T21" s="59"/>
      <c r="U21" s="59"/>
      <c r="V21" s="59"/>
      <c r="W21" s="59"/>
    </row>
    <row r="22" spans="1:23" s="25" customFormat="1">
      <c r="A22" s="220" t="s">
        <v>80</v>
      </c>
      <c r="B22" s="224" t="s">
        <v>125</v>
      </c>
      <c r="C22" s="255">
        <f t="shared" ref="C22:C25" si="3">D22+E22+F22</f>
        <v>21150.131000000001</v>
      </c>
      <c r="D22" s="255">
        <f>SUM(D23:D25)</f>
        <v>12731.539000000001</v>
      </c>
      <c r="E22" s="255">
        <f>SUM(E23:E25)</f>
        <v>4778.9250000000002</v>
      </c>
      <c r="F22" s="255">
        <f>SUM(F23:F25)</f>
        <v>3639.6669999999999</v>
      </c>
      <c r="G22" s="255"/>
      <c r="H22" s="255">
        <f t="shared" ref="H22:H40" si="4">I22+J22+K22</f>
        <v>6.9930000000000003</v>
      </c>
      <c r="I22" s="255">
        <f>SUM(I23:I25)</f>
        <v>4.3540000000000001</v>
      </c>
      <c r="J22" s="255">
        <f>SUM(J23:J25)</f>
        <v>1.4970000000000001</v>
      </c>
      <c r="K22" s="255">
        <f>SUM(K23:K25)</f>
        <v>1.1419999999999999</v>
      </c>
      <c r="L22" s="255"/>
      <c r="M22" s="258">
        <f t="shared" si="1"/>
        <v>3024.4717574717574</v>
      </c>
      <c r="N22" s="62"/>
      <c r="O22" s="191"/>
      <c r="P22" s="191"/>
      <c r="Q22" s="191"/>
      <c r="R22" s="191"/>
      <c r="S22" s="191"/>
      <c r="T22" s="191"/>
      <c r="U22" s="191"/>
      <c r="V22" s="191"/>
      <c r="W22" s="191"/>
    </row>
    <row r="23" spans="1:23" s="47" customFormat="1">
      <c r="A23" s="220"/>
      <c r="B23" s="225" t="s">
        <v>349</v>
      </c>
      <c r="C23" s="255">
        <f t="shared" si="3"/>
        <v>12328.195</v>
      </c>
      <c r="D23" s="257">
        <v>7359.6030000000001</v>
      </c>
      <c r="E23" s="257">
        <v>1328.925</v>
      </c>
      <c r="F23" s="257">
        <v>3639.6669999999999</v>
      </c>
      <c r="G23" s="256"/>
      <c r="H23" s="255">
        <f t="shared" si="4"/>
        <v>4.1440000000000001</v>
      </c>
      <c r="I23" s="64">
        <v>2.5369999999999999</v>
      </c>
      <c r="J23" s="64">
        <v>0.46500000000000002</v>
      </c>
      <c r="K23" s="64">
        <v>1.1419999999999999</v>
      </c>
      <c r="L23" s="56"/>
      <c r="M23" s="258">
        <f t="shared" si="1"/>
        <v>2974.9505308880307</v>
      </c>
      <c r="N23" s="62"/>
      <c r="O23" s="66"/>
      <c r="P23" s="66"/>
      <c r="Q23" s="66"/>
      <c r="R23" s="66"/>
      <c r="S23" s="63"/>
      <c r="T23" s="59"/>
      <c r="U23" s="59"/>
      <c r="V23" s="59"/>
      <c r="W23" s="59"/>
    </row>
    <row r="24" spans="1:23" s="47" customFormat="1">
      <c r="A24" s="220"/>
      <c r="B24" s="225" t="s">
        <v>282</v>
      </c>
      <c r="C24" s="255">
        <f t="shared" si="3"/>
        <v>5371.9359999999997</v>
      </c>
      <c r="D24" s="257">
        <v>5371.9359999999997</v>
      </c>
      <c r="E24" s="257"/>
      <c r="F24" s="257"/>
      <c r="G24" s="256"/>
      <c r="H24" s="255">
        <f t="shared" si="4"/>
        <v>1.8169999999999999</v>
      </c>
      <c r="I24" s="64">
        <v>1.8169999999999999</v>
      </c>
      <c r="J24" s="64"/>
      <c r="K24" s="64"/>
      <c r="L24" s="56"/>
      <c r="M24" s="258">
        <f t="shared" si="1"/>
        <v>2956.4865162355532</v>
      </c>
      <c r="N24" s="62"/>
      <c r="O24" s="66"/>
      <c r="P24" s="66"/>
      <c r="Q24" s="66"/>
      <c r="R24" s="66"/>
      <c r="S24" s="63"/>
      <c r="T24" s="63"/>
      <c r="U24" s="59"/>
      <c r="V24" s="59"/>
      <c r="W24" s="59"/>
    </row>
    <row r="25" spans="1:23" s="47" customFormat="1">
      <c r="A25" s="220"/>
      <c r="B25" s="60" t="s">
        <v>348</v>
      </c>
      <c r="C25" s="61">
        <f t="shared" si="3"/>
        <v>3450</v>
      </c>
      <c r="D25" s="56"/>
      <c r="E25" s="56">
        <v>3450</v>
      </c>
      <c r="F25" s="56"/>
      <c r="G25" s="56"/>
      <c r="H25" s="255">
        <f t="shared" si="4"/>
        <v>1.032</v>
      </c>
      <c r="I25" s="56"/>
      <c r="J25" s="56">
        <v>1.032</v>
      </c>
      <c r="K25" s="56"/>
      <c r="L25" s="56"/>
      <c r="M25" s="190">
        <f t="shared" si="1"/>
        <v>3343.0232558139533</v>
      </c>
      <c r="N25" s="62"/>
      <c r="O25" s="66"/>
      <c r="P25" s="66"/>
      <c r="Q25" s="66"/>
      <c r="R25" s="66"/>
      <c r="S25" s="63"/>
      <c r="T25" s="59"/>
      <c r="U25" s="59"/>
      <c r="V25" s="59"/>
      <c r="W25" s="59"/>
    </row>
    <row r="26" spans="1:23" s="25" customFormat="1">
      <c r="A26" s="220" t="s">
        <v>126</v>
      </c>
      <c r="B26" s="224" t="s">
        <v>127</v>
      </c>
      <c r="C26" s="61">
        <f>D26+E26+F26</f>
        <v>262568.94699999999</v>
      </c>
      <c r="D26" s="61">
        <f>SUM(D27:D33)</f>
        <v>112737.82299999999</v>
      </c>
      <c r="E26" s="61">
        <f>SUM(E27:E33)</f>
        <v>141818.64600000001</v>
      </c>
      <c r="F26" s="61">
        <f>SUM(F27:F33)</f>
        <v>8012.4780000000001</v>
      </c>
      <c r="G26" s="61"/>
      <c r="H26" s="255">
        <f>I26+J26+K26</f>
        <v>67.524000000000001</v>
      </c>
      <c r="I26" s="61">
        <f>SUM(I27:I33)</f>
        <v>27.994</v>
      </c>
      <c r="J26" s="61">
        <f t="shared" ref="J26:K26" si="5">SUM(J27:J33)</f>
        <v>36.869</v>
      </c>
      <c r="K26" s="61">
        <f t="shared" si="5"/>
        <v>2.661</v>
      </c>
      <c r="L26" s="61"/>
      <c r="M26" s="190">
        <f t="shared" si="1"/>
        <v>3888.5277382856461</v>
      </c>
      <c r="N26" s="62"/>
      <c r="O26" s="191"/>
      <c r="P26" s="191"/>
      <c r="Q26" s="191"/>
      <c r="R26" s="191"/>
      <c r="S26" s="191"/>
      <c r="T26" s="191"/>
      <c r="U26" s="191"/>
      <c r="V26" s="191"/>
      <c r="W26" s="191"/>
    </row>
    <row r="27" spans="1:23" s="47" customFormat="1">
      <c r="A27" s="220"/>
      <c r="B27" s="225" t="s">
        <v>279</v>
      </c>
      <c r="C27" s="61">
        <f>D27+F27+E27</f>
        <v>32143.780999999999</v>
      </c>
      <c r="D27" s="56">
        <v>24719.34</v>
      </c>
      <c r="E27" s="56"/>
      <c r="F27" s="56">
        <v>7424.4409999999998</v>
      </c>
      <c r="G27" s="56"/>
      <c r="H27" s="255">
        <f t="shared" ref="H27" si="6">I27+J27+K27</f>
        <v>8.1720000000000006</v>
      </c>
      <c r="I27" s="64">
        <v>5.6630000000000003</v>
      </c>
      <c r="J27" s="64"/>
      <c r="K27" s="64">
        <v>2.5089999999999999</v>
      </c>
      <c r="L27" s="56"/>
      <c r="M27" s="190">
        <f t="shared" si="1"/>
        <v>3933.4044297601563</v>
      </c>
      <c r="N27" s="62"/>
      <c r="O27" s="66"/>
      <c r="P27" s="66"/>
      <c r="Q27" s="66"/>
      <c r="R27" s="66"/>
      <c r="S27" s="63"/>
      <c r="T27" s="59"/>
      <c r="U27" s="59"/>
      <c r="V27" s="59"/>
      <c r="W27" s="59"/>
    </row>
    <row r="28" spans="1:23" s="47" customFormat="1" ht="14.25" hidden="1" customHeight="1">
      <c r="A28" s="220"/>
      <c r="B28" s="225" t="s">
        <v>283</v>
      </c>
      <c r="C28" s="255">
        <f t="shared" ref="C28" si="7">D28+E28+F28</f>
        <v>0</v>
      </c>
      <c r="D28" s="257"/>
      <c r="E28" s="257"/>
      <c r="F28" s="257"/>
      <c r="G28" s="256"/>
      <c r="H28" s="255">
        <f>I28+J28+K28</f>
        <v>0</v>
      </c>
      <c r="I28" s="64"/>
      <c r="J28" s="64"/>
      <c r="K28" s="64"/>
      <c r="L28" s="56"/>
      <c r="M28" s="258" t="e">
        <f t="shared" ref="M28" si="8">C28/H28</f>
        <v>#DIV/0!</v>
      </c>
      <c r="N28" s="62"/>
      <c r="O28" s="66"/>
      <c r="P28" s="66"/>
      <c r="Q28" s="66"/>
      <c r="R28" s="66"/>
      <c r="S28" s="63"/>
      <c r="T28" s="63"/>
      <c r="U28" s="63"/>
      <c r="V28" s="63"/>
      <c r="W28" s="59"/>
    </row>
    <row r="29" spans="1:23" s="47" customFormat="1" ht="14.25" customHeight="1">
      <c r="A29" s="220"/>
      <c r="B29" s="225" t="s">
        <v>280</v>
      </c>
      <c r="C29" s="61">
        <f t="shared" ref="C29:C30" si="9">D29+F29+E29</f>
        <v>7030</v>
      </c>
      <c r="D29" s="56">
        <v>7030</v>
      </c>
      <c r="E29" s="56"/>
      <c r="F29" s="56"/>
      <c r="G29" s="56"/>
      <c r="H29" s="255">
        <f t="shared" si="4"/>
        <v>2.008</v>
      </c>
      <c r="I29" s="56">
        <v>2.008</v>
      </c>
      <c r="J29" s="56"/>
      <c r="K29" s="56"/>
      <c r="L29" s="56"/>
      <c r="M29" s="190">
        <f t="shared" si="1"/>
        <v>3500.9960159362549</v>
      </c>
      <c r="N29" s="62"/>
      <c r="O29" s="66"/>
      <c r="P29" s="66"/>
      <c r="Q29" s="66"/>
      <c r="R29" s="66"/>
      <c r="S29" s="63"/>
      <c r="T29" s="63"/>
      <c r="U29" s="63"/>
      <c r="V29" s="63"/>
      <c r="W29" s="59"/>
    </row>
    <row r="30" spans="1:23" s="47" customFormat="1" ht="14.25" customHeight="1">
      <c r="A30" s="220"/>
      <c r="B30" s="225" t="s">
        <v>281</v>
      </c>
      <c r="C30" s="61">
        <f t="shared" si="9"/>
        <v>8160</v>
      </c>
      <c r="D30" s="56">
        <v>8160</v>
      </c>
      <c r="E30" s="56"/>
      <c r="F30" s="56"/>
      <c r="G30" s="56"/>
      <c r="H30" s="255">
        <f t="shared" si="4"/>
        <v>1.978</v>
      </c>
      <c r="I30" s="56">
        <v>1.978</v>
      </c>
      <c r="J30" s="56"/>
      <c r="K30" s="56"/>
      <c r="L30" s="56"/>
      <c r="M30" s="190">
        <f t="shared" si="1"/>
        <v>4125.3791708796762</v>
      </c>
      <c r="N30" s="62"/>
      <c r="O30" s="66"/>
      <c r="P30" s="66"/>
      <c r="Q30" s="66"/>
      <c r="R30" s="66"/>
      <c r="S30" s="63"/>
      <c r="T30" s="63"/>
      <c r="U30" s="63"/>
      <c r="V30" s="63"/>
      <c r="W30" s="59"/>
    </row>
    <row r="31" spans="1:23" s="47" customFormat="1" ht="14.25" customHeight="1">
      <c r="A31" s="220"/>
      <c r="B31" s="260" t="s">
        <v>312</v>
      </c>
      <c r="C31" s="61">
        <f t="shared" ref="C31" si="10">D31+F31+E31</f>
        <v>175777.55300000001</v>
      </c>
      <c r="D31" s="56">
        <v>50215.946000000004</v>
      </c>
      <c r="E31" s="56">
        <v>125039.164</v>
      </c>
      <c r="F31" s="56">
        <v>522.44299999999998</v>
      </c>
      <c r="G31" s="56"/>
      <c r="H31" s="61">
        <f t="shared" ref="H31" si="11">I31+J31+K31</f>
        <v>45.63</v>
      </c>
      <c r="I31" s="56">
        <v>12.656000000000001</v>
      </c>
      <c r="J31" s="56">
        <v>32.837000000000003</v>
      </c>
      <c r="K31" s="56">
        <v>0.13700000000000001</v>
      </c>
      <c r="L31" s="56"/>
      <c r="M31" s="190">
        <f t="shared" ref="M31" si="12">C31/H31</f>
        <v>3852.2365329826871</v>
      </c>
      <c r="N31" s="62"/>
      <c r="O31" s="66"/>
      <c r="P31" s="66"/>
      <c r="Q31" s="66"/>
      <c r="R31" s="66"/>
      <c r="S31" s="63"/>
      <c r="T31" s="63"/>
      <c r="U31" s="63"/>
      <c r="V31" s="63"/>
      <c r="W31" s="59"/>
    </row>
    <row r="32" spans="1:23" s="47" customFormat="1" ht="14.25" customHeight="1">
      <c r="A32" s="220"/>
      <c r="B32" s="260" t="s">
        <v>350</v>
      </c>
      <c r="C32" s="61">
        <f t="shared" ref="C32" si="13">D32+F32+E32</f>
        <v>17850</v>
      </c>
      <c r="D32" s="56">
        <v>17850</v>
      </c>
      <c r="E32" s="56"/>
      <c r="F32" s="56"/>
      <c r="G32" s="56"/>
      <c r="H32" s="255">
        <f t="shared" ref="H32" si="14">I32+J32+K32</f>
        <v>4.5439999999999996</v>
      </c>
      <c r="I32" s="56">
        <v>4.5439999999999996</v>
      </c>
      <c r="J32" s="56"/>
      <c r="K32" s="56"/>
      <c r="L32" s="56"/>
      <c r="M32" s="190">
        <f t="shared" ref="M32" si="15">C32/H32</f>
        <v>3928.2570422535214</v>
      </c>
      <c r="N32" s="62"/>
      <c r="O32" s="66"/>
      <c r="P32" s="66"/>
      <c r="Q32" s="66"/>
      <c r="R32" s="66"/>
      <c r="S32" s="63"/>
      <c r="T32" s="63"/>
      <c r="U32" s="63"/>
      <c r="V32" s="63"/>
      <c r="W32" s="59"/>
    </row>
    <row r="33" spans="1:23" s="47" customFormat="1" ht="14.25" customHeight="1">
      <c r="A33" s="220"/>
      <c r="B33" s="225" t="s">
        <v>313</v>
      </c>
      <c r="C33" s="61">
        <f>D33+F33+E33</f>
        <v>21607.613000000001</v>
      </c>
      <c r="D33" s="256">
        <v>4762.5370000000003</v>
      </c>
      <c r="E33" s="256">
        <v>16779.482</v>
      </c>
      <c r="F33" s="256">
        <v>65.593999999999994</v>
      </c>
      <c r="G33" s="56"/>
      <c r="H33" s="255">
        <f t="shared" si="4"/>
        <v>5.1919999999999993</v>
      </c>
      <c r="I33" s="56">
        <v>1.145</v>
      </c>
      <c r="J33" s="56">
        <v>4.032</v>
      </c>
      <c r="K33" s="56">
        <v>1.4999999999999999E-2</v>
      </c>
      <c r="L33" s="56"/>
      <c r="M33" s="190">
        <f t="shared" si="1"/>
        <v>4161.7128274268116</v>
      </c>
      <c r="N33" s="62"/>
      <c r="O33" s="66"/>
      <c r="P33" s="66"/>
      <c r="Q33" s="66"/>
      <c r="R33" s="66"/>
      <c r="S33" s="63"/>
      <c r="T33" s="63"/>
      <c r="U33" s="63"/>
      <c r="V33" s="63"/>
      <c r="W33" s="59"/>
    </row>
    <row r="34" spans="1:23">
      <c r="A34" s="226" t="s">
        <v>128</v>
      </c>
      <c r="B34" s="227" t="s">
        <v>129</v>
      </c>
      <c r="C34" s="61">
        <f>D34+E34+F34</f>
        <v>39209.370999999999</v>
      </c>
      <c r="D34" s="61">
        <f>SUM(D35:D40)</f>
        <v>4058.6950000000002</v>
      </c>
      <c r="E34" s="61">
        <f t="shared" ref="E34:F34" si="16">SUM(E35:E40)</f>
        <v>35083.247000000003</v>
      </c>
      <c r="F34" s="61">
        <f t="shared" si="16"/>
        <v>67.429000000000002</v>
      </c>
      <c r="G34" s="61"/>
      <c r="H34" s="255">
        <f t="shared" si="4"/>
        <v>13.397999999999998</v>
      </c>
      <c r="I34" s="61">
        <f>SUM(I35:I40)</f>
        <v>1.1100000000000001</v>
      </c>
      <c r="J34" s="61">
        <f t="shared" ref="J34" si="17">SUM(J35:J40)</f>
        <v>12.263999999999999</v>
      </c>
      <c r="K34" s="61">
        <f t="shared" ref="K34" si="18">SUM(K35:K40)</f>
        <v>2.4E-2</v>
      </c>
      <c r="L34" s="61"/>
      <c r="M34" s="190">
        <f t="shared" si="1"/>
        <v>2926.5092551127036</v>
      </c>
      <c r="N34" s="62"/>
      <c r="O34" s="191"/>
      <c r="P34" s="191"/>
      <c r="Q34" s="191"/>
      <c r="R34" s="191"/>
      <c r="S34" s="191"/>
      <c r="T34" s="191"/>
      <c r="U34" s="191"/>
      <c r="V34" s="191"/>
      <c r="W34" s="191"/>
    </row>
    <row r="35" spans="1:23" s="47" customFormat="1">
      <c r="A35" s="220"/>
      <c r="B35" s="225" t="s">
        <v>284</v>
      </c>
      <c r="C35" s="61">
        <f>D35+E35+F35</f>
        <v>67.429000000000002</v>
      </c>
      <c r="D35" s="56"/>
      <c r="E35" s="56"/>
      <c r="F35" s="56">
        <v>67.429000000000002</v>
      </c>
      <c r="G35" s="56"/>
      <c r="H35" s="255">
        <f t="shared" si="4"/>
        <v>2.4E-2</v>
      </c>
      <c r="I35" s="256"/>
      <c r="J35" s="256"/>
      <c r="K35" s="256">
        <v>2.4E-2</v>
      </c>
      <c r="L35" s="65"/>
      <c r="M35" s="190">
        <f t="shared" si="1"/>
        <v>2809.5416666666665</v>
      </c>
      <c r="N35" s="62"/>
      <c r="O35" s="57"/>
      <c r="P35" s="57"/>
      <c r="Q35" s="57"/>
      <c r="R35" s="57"/>
      <c r="S35" s="63"/>
      <c r="T35" s="59"/>
      <c r="U35" s="59"/>
      <c r="V35" s="59"/>
      <c r="W35" s="59"/>
    </row>
    <row r="36" spans="1:23" s="47" customFormat="1">
      <c r="A36" s="220"/>
      <c r="B36" s="225" t="s">
        <v>308</v>
      </c>
      <c r="C36" s="61">
        <f t="shared" ref="C36" si="19">D36+E36+F36</f>
        <v>31089.728999999999</v>
      </c>
      <c r="D36" s="56"/>
      <c r="E36" s="56">
        <v>31089.728999999999</v>
      </c>
      <c r="F36" s="56"/>
      <c r="G36" s="56"/>
      <c r="H36" s="255">
        <f t="shared" si="4"/>
        <v>11.263999999999999</v>
      </c>
      <c r="I36" s="256"/>
      <c r="J36" s="256">
        <v>11.263999999999999</v>
      </c>
      <c r="K36" s="256"/>
      <c r="L36" s="65"/>
      <c r="M36" s="190">
        <f t="shared" si="1"/>
        <v>2760.0966796875</v>
      </c>
      <c r="N36" s="62"/>
      <c r="O36" s="57"/>
      <c r="P36" s="57"/>
      <c r="Q36" s="57"/>
      <c r="R36" s="57"/>
      <c r="S36" s="63"/>
      <c r="T36" s="59"/>
      <c r="U36" s="59"/>
      <c r="V36" s="59"/>
      <c r="W36" s="59"/>
    </row>
    <row r="37" spans="1:23" s="47" customFormat="1">
      <c r="A37" s="220"/>
      <c r="B37" s="225" t="s">
        <v>285</v>
      </c>
      <c r="C37" s="61">
        <f>D37+E37+F37</f>
        <v>3993.518</v>
      </c>
      <c r="D37" s="56"/>
      <c r="E37" s="56">
        <v>3993.518</v>
      </c>
      <c r="F37" s="56"/>
      <c r="G37" s="56"/>
      <c r="H37" s="255">
        <f>I37+J37+K37</f>
        <v>1</v>
      </c>
      <c r="I37" s="256"/>
      <c r="J37" s="256">
        <v>1</v>
      </c>
      <c r="K37" s="256"/>
      <c r="L37" s="65"/>
      <c r="M37" s="190">
        <f>C37/H37</f>
        <v>3993.518</v>
      </c>
      <c r="N37" s="62"/>
      <c r="O37" s="57"/>
      <c r="P37" s="57"/>
      <c r="Q37" s="57"/>
      <c r="R37" s="57"/>
      <c r="S37" s="63"/>
      <c r="T37" s="59"/>
      <c r="U37" s="59"/>
      <c r="V37" s="59"/>
      <c r="W37" s="59"/>
    </row>
    <row r="38" spans="1:23" s="47" customFormat="1">
      <c r="A38" s="220"/>
      <c r="B38" s="225" t="s">
        <v>311</v>
      </c>
      <c r="C38" s="61">
        <f>D38+E38+F38</f>
        <v>4058.6950000000002</v>
      </c>
      <c r="D38" s="56">
        <v>4058.6950000000002</v>
      </c>
      <c r="E38" s="56"/>
      <c r="F38" s="56"/>
      <c r="G38" s="56"/>
      <c r="H38" s="255">
        <f>I38+J38+K38</f>
        <v>1.1100000000000001</v>
      </c>
      <c r="I38" s="256">
        <v>1.1100000000000001</v>
      </c>
      <c r="J38" s="256"/>
      <c r="K38" s="256"/>
      <c r="L38" s="65"/>
      <c r="M38" s="190">
        <f>C38/H38</f>
        <v>3656.4819819819818</v>
      </c>
      <c r="N38" s="62"/>
      <c r="O38" s="57"/>
      <c r="P38" s="57"/>
      <c r="Q38" s="57"/>
      <c r="R38" s="57"/>
      <c r="S38" s="63"/>
      <c r="T38" s="59"/>
      <c r="U38" s="59"/>
      <c r="V38" s="59"/>
      <c r="W38" s="59"/>
    </row>
    <row r="39" spans="1:23" s="47" customFormat="1" hidden="1">
      <c r="A39" s="220"/>
      <c r="B39" s="225"/>
      <c r="C39" s="61"/>
      <c r="D39" s="56"/>
      <c r="E39" s="56"/>
      <c r="F39" s="56"/>
      <c r="G39" s="56"/>
      <c r="H39" s="255"/>
      <c r="I39" s="256"/>
      <c r="J39" s="256"/>
      <c r="K39" s="256"/>
      <c r="L39" s="65"/>
      <c r="M39" s="190"/>
      <c r="N39" s="62"/>
      <c r="O39" s="57"/>
      <c r="P39" s="57"/>
      <c r="Q39" s="57"/>
      <c r="R39" s="57"/>
      <c r="S39" s="63"/>
      <c r="T39" s="59"/>
      <c r="U39" s="59"/>
      <c r="V39" s="59"/>
      <c r="W39" s="59"/>
    </row>
    <row r="40" spans="1:23" s="47" customFormat="1" hidden="1">
      <c r="A40" s="220"/>
      <c r="B40" s="225"/>
      <c r="C40" s="61">
        <f>D40+E40+F40</f>
        <v>0</v>
      </c>
      <c r="D40" s="56"/>
      <c r="E40" s="56"/>
      <c r="F40" s="56"/>
      <c r="G40" s="56"/>
      <c r="H40" s="255">
        <f t="shared" si="4"/>
        <v>0</v>
      </c>
      <c r="I40" s="256"/>
      <c r="J40" s="256"/>
      <c r="K40" s="256"/>
      <c r="L40" s="65"/>
      <c r="M40" s="190" t="e">
        <f t="shared" si="1"/>
        <v>#DIV/0!</v>
      </c>
      <c r="N40" s="62"/>
      <c r="O40" s="57"/>
      <c r="P40" s="57"/>
      <c r="Q40" s="57"/>
      <c r="R40" s="57"/>
      <c r="S40" s="63"/>
      <c r="T40" s="59"/>
      <c r="U40" s="63"/>
      <c r="V40" s="59"/>
      <c r="W40" s="59"/>
    </row>
    <row r="41" spans="1:23" s="25" customFormat="1">
      <c r="A41" s="226" t="s">
        <v>130</v>
      </c>
      <c r="B41" s="222" t="s">
        <v>131</v>
      </c>
      <c r="C41" s="61">
        <f>C34+C17+C9</f>
        <v>323728.85099999997</v>
      </c>
      <c r="D41" s="61">
        <f>D34+D17+D9</f>
        <v>129568.783</v>
      </c>
      <c r="E41" s="61">
        <f>E34+E17+E9</f>
        <v>181684.136</v>
      </c>
      <c r="F41" s="61">
        <f>F34+F17+F9</f>
        <v>12475.932000000001</v>
      </c>
      <c r="G41" s="61"/>
      <c r="H41" s="255">
        <f>H34+H17+H9</f>
        <v>88.142999999999986</v>
      </c>
      <c r="I41" s="255">
        <f>I34+I17+I9</f>
        <v>33.469000000000001</v>
      </c>
      <c r="J41" s="255">
        <f>J34+J17+J9</f>
        <v>50.630999999999993</v>
      </c>
      <c r="K41" s="255">
        <f>K34+K17+K9</f>
        <v>4.0430000000000001</v>
      </c>
      <c r="L41" s="253"/>
      <c r="M41" s="190">
        <f t="shared" si="1"/>
        <v>3672.7686940539807</v>
      </c>
      <c r="N41" s="62"/>
      <c r="O41" s="191"/>
      <c r="P41" s="191"/>
      <c r="Q41" s="191"/>
      <c r="R41" s="191"/>
      <c r="S41" s="191"/>
      <c r="T41" s="191"/>
      <c r="U41" s="191"/>
      <c r="V41" s="191"/>
      <c r="W41" s="191"/>
    </row>
    <row r="42" spans="1:23" s="25" customFormat="1">
      <c r="A42" s="67"/>
      <c r="B42" s="68"/>
      <c r="C42" s="69"/>
      <c r="D42" s="69"/>
      <c r="E42" s="69"/>
      <c r="F42" s="69"/>
      <c r="G42" s="242"/>
      <c r="H42" s="69"/>
      <c r="I42" s="242" t="e">
        <f>SUM(I9,I23,I33,#REF!,#REF!,#REF!)</f>
        <v>#REF!</v>
      </c>
      <c r="J42" s="242" t="e">
        <f>SUM(J9,J23,J33,#REF!,#REF!,#REF!)</f>
        <v>#REF!</v>
      </c>
      <c r="K42" s="242" t="e">
        <f>SUM(K9,K23,K33,#REF!,#REF!,#REF!)</f>
        <v>#REF!</v>
      </c>
      <c r="L42" s="242"/>
      <c r="M42" s="70"/>
      <c r="N42" s="71"/>
      <c r="O42" s="72"/>
      <c r="P42" s="72"/>
      <c r="Q42" s="72"/>
      <c r="R42" s="72"/>
      <c r="S42" s="73"/>
      <c r="T42" s="74"/>
      <c r="U42" s="74"/>
      <c r="V42" s="74"/>
      <c r="W42" s="74"/>
    </row>
    <row r="43" spans="1:23">
      <c r="G43" s="243"/>
      <c r="H43" s="244">
        <f>H41-H34</f>
        <v>74.74499999999999</v>
      </c>
      <c r="I43" s="244">
        <f>I41-I34</f>
        <v>32.359000000000002</v>
      </c>
      <c r="J43" s="244">
        <f>J41-J34</f>
        <v>38.36699999999999</v>
      </c>
      <c r="K43" s="244">
        <f>K41-K34</f>
        <v>4.0190000000000001</v>
      </c>
      <c r="L43" s="243"/>
    </row>
    <row r="44" spans="1:23" hidden="1"/>
    <row r="45" spans="1:23" hidden="1"/>
    <row r="46" spans="1:23" s="25" customFormat="1" ht="25.5" hidden="1" customHeight="1">
      <c r="A46" s="357" t="s">
        <v>104</v>
      </c>
      <c r="B46" s="357" t="s">
        <v>14</v>
      </c>
      <c r="C46" s="358" t="s">
        <v>105</v>
      </c>
      <c r="D46" s="358"/>
      <c r="E46" s="358"/>
      <c r="F46" s="358"/>
      <c r="G46" s="358"/>
      <c r="H46" s="361" t="s">
        <v>106</v>
      </c>
      <c r="I46" s="361"/>
      <c r="J46" s="361"/>
      <c r="K46" s="361"/>
      <c r="L46" s="361"/>
      <c r="M46" s="362" t="s">
        <v>107</v>
      </c>
      <c r="N46" s="363" t="s">
        <v>108</v>
      </c>
      <c r="O46" s="364"/>
      <c r="P46" s="364"/>
      <c r="Q46" s="364"/>
      <c r="R46" s="365"/>
      <c r="S46" s="366" t="s">
        <v>109</v>
      </c>
      <c r="T46" s="366"/>
      <c r="U46" s="366"/>
      <c r="V46" s="366"/>
      <c r="W46" s="366"/>
    </row>
    <row r="47" spans="1:23" s="25" customFormat="1" ht="18" hidden="1" customHeight="1">
      <c r="A47" s="357"/>
      <c r="B47" s="357"/>
      <c r="C47" s="50" t="s">
        <v>110</v>
      </c>
      <c r="D47" s="50" t="s">
        <v>6</v>
      </c>
      <c r="E47" s="50" t="s">
        <v>7</v>
      </c>
      <c r="F47" s="50" t="s">
        <v>111</v>
      </c>
      <c r="G47" s="50" t="s">
        <v>9</v>
      </c>
      <c r="H47" s="50" t="s">
        <v>110</v>
      </c>
      <c r="I47" s="50" t="s">
        <v>6</v>
      </c>
      <c r="J47" s="50" t="s">
        <v>7</v>
      </c>
      <c r="K47" s="50" t="s">
        <v>111</v>
      </c>
      <c r="L47" s="50" t="s">
        <v>9</v>
      </c>
      <c r="M47" s="362"/>
      <c r="N47" s="27" t="s">
        <v>110</v>
      </c>
      <c r="O47" s="51" t="s">
        <v>6</v>
      </c>
      <c r="P47" s="51" t="s">
        <v>7</v>
      </c>
      <c r="Q47" s="51" t="s">
        <v>111</v>
      </c>
      <c r="R47" s="51" t="s">
        <v>9</v>
      </c>
      <c r="S47" s="52" t="s">
        <v>110</v>
      </c>
      <c r="T47" s="52" t="s">
        <v>6</v>
      </c>
      <c r="U47" s="52" t="s">
        <v>7</v>
      </c>
      <c r="V47" s="52" t="s">
        <v>111</v>
      </c>
      <c r="W47" s="52" t="s">
        <v>9</v>
      </c>
    </row>
    <row r="48" spans="1:23" s="55" customFormat="1" ht="13.5" hidden="1" customHeight="1">
      <c r="A48" s="53">
        <v>1</v>
      </c>
      <c r="B48" s="54">
        <f t="shared" ref="B48" si="20">+A48+1</f>
        <v>2</v>
      </c>
      <c r="C48" s="54">
        <f>+B48+1</f>
        <v>3</v>
      </c>
      <c r="D48" s="54">
        <f t="shared" ref="D48:W48" si="21">+C48+1</f>
        <v>4</v>
      </c>
      <c r="E48" s="54">
        <f t="shared" si="21"/>
        <v>5</v>
      </c>
      <c r="F48" s="54">
        <f t="shared" si="21"/>
        <v>6</v>
      </c>
      <c r="G48" s="54">
        <f t="shared" si="21"/>
        <v>7</v>
      </c>
      <c r="H48" s="54">
        <f t="shared" si="21"/>
        <v>8</v>
      </c>
      <c r="I48" s="54">
        <f t="shared" si="21"/>
        <v>9</v>
      </c>
      <c r="J48" s="54">
        <f t="shared" si="21"/>
        <v>10</v>
      </c>
      <c r="K48" s="54">
        <f t="shared" si="21"/>
        <v>11</v>
      </c>
      <c r="L48" s="54">
        <f t="shared" si="21"/>
        <v>12</v>
      </c>
      <c r="M48" s="54">
        <f t="shared" si="21"/>
        <v>13</v>
      </c>
      <c r="N48" s="54">
        <f t="shared" si="21"/>
        <v>14</v>
      </c>
      <c r="O48" s="54">
        <f t="shared" si="21"/>
        <v>15</v>
      </c>
      <c r="P48" s="54">
        <f t="shared" si="21"/>
        <v>16</v>
      </c>
      <c r="Q48" s="54">
        <f t="shared" si="21"/>
        <v>17</v>
      </c>
      <c r="R48" s="54">
        <f t="shared" si="21"/>
        <v>18</v>
      </c>
      <c r="S48" s="54">
        <f t="shared" si="21"/>
        <v>19</v>
      </c>
      <c r="T48" s="54">
        <f t="shared" si="21"/>
        <v>20</v>
      </c>
      <c r="U48" s="54">
        <f t="shared" si="21"/>
        <v>21</v>
      </c>
      <c r="V48" s="54">
        <f t="shared" si="21"/>
        <v>22</v>
      </c>
      <c r="W48" s="54">
        <f t="shared" si="21"/>
        <v>23</v>
      </c>
    </row>
    <row r="49" spans="1:23" ht="15" customHeight="1">
      <c r="A49" s="354" t="str">
        <f>П1.5!I4</f>
        <v>2 полугодие 2020г.</v>
      </c>
      <c r="B49" s="355"/>
      <c r="C49" s="355"/>
      <c r="D49" s="355"/>
      <c r="E49" s="355"/>
      <c r="F49" s="355"/>
      <c r="G49" s="355"/>
      <c r="H49" s="355"/>
      <c r="I49" s="355"/>
      <c r="J49" s="355"/>
      <c r="K49" s="355"/>
      <c r="L49" s="355"/>
      <c r="M49" s="355"/>
      <c r="N49" s="355"/>
      <c r="O49" s="355"/>
      <c r="P49" s="355"/>
      <c r="Q49" s="355"/>
      <c r="R49" s="355"/>
      <c r="S49" s="355"/>
      <c r="T49" s="355"/>
      <c r="U49" s="355"/>
      <c r="V49" s="355"/>
      <c r="W49" s="356"/>
    </row>
    <row r="50" spans="1:23" s="25" customFormat="1">
      <c r="A50" s="218">
        <v>1</v>
      </c>
      <c r="B50" s="219" t="s">
        <v>16</v>
      </c>
      <c r="C50" s="61">
        <f>SUM(D50:F50)</f>
        <v>762.37300000000005</v>
      </c>
      <c r="D50" s="61">
        <f>D52+D53</f>
        <v>31.731000000000002</v>
      </c>
      <c r="E50" s="61">
        <f>SUM(E51:E54)</f>
        <v>3.665</v>
      </c>
      <c r="F50" s="61">
        <f>F53+F54+F57+F52</f>
        <v>726.97700000000009</v>
      </c>
      <c r="G50" s="61"/>
      <c r="H50" s="255">
        <f>SUM(I50:K50)</f>
        <v>0.21800000000000003</v>
      </c>
      <c r="I50" s="255">
        <f>I52+I53</f>
        <v>8.9999999999999993E-3</v>
      </c>
      <c r="J50" s="255">
        <f>J52+J53</f>
        <v>1E-3</v>
      </c>
      <c r="K50" s="255">
        <f>K53+K54+K57+K52</f>
        <v>0.20800000000000002</v>
      </c>
      <c r="L50" s="255"/>
      <c r="M50" s="190">
        <f>C50/H50</f>
        <v>3497.1238532110087</v>
      </c>
      <c r="N50" s="62"/>
      <c r="O50" s="191"/>
      <c r="P50" s="191"/>
      <c r="Q50" s="191"/>
      <c r="R50" s="191"/>
      <c r="S50" s="191"/>
      <c r="T50" s="191"/>
      <c r="U50" s="191"/>
      <c r="V50" s="191"/>
      <c r="W50" s="191"/>
    </row>
    <row r="51" spans="1:23">
      <c r="A51" s="220" t="s">
        <v>59</v>
      </c>
      <c r="B51" s="221" t="s">
        <v>17</v>
      </c>
      <c r="C51" s="61"/>
      <c r="D51" s="56"/>
      <c r="E51" s="56"/>
      <c r="F51" s="56"/>
      <c r="G51" s="56"/>
      <c r="H51" s="253"/>
      <c r="I51" s="65"/>
      <c r="J51" s="65"/>
      <c r="K51" s="65"/>
      <c r="L51" s="56"/>
      <c r="M51" s="190"/>
      <c r="N51" s="62"/>
      <c r="O51" s="57"/>
      <c r="P51" s="57"/>
      <c r="Q51" s="57"/>
      <c r="R51" s="57"/>
      <c r="S51" s="58"/>
      <c r="T51" s="59"/>
      <c r="U51" s="59"/>
      <c r="V51" s="59"/>
      <c r="W51" s="59"/>
    </row>
    <row r="52" spans="1:23" s="25" customFormat="1" ht="13.5" customHeight="1">
      <c r="A52" s="220" t="s">
        <v>112</v>
      </c>
      <c r="B52" s="221" t="s">
        <v>113</v>
      </c>
      <c r="C52" s="61">
        <f>D52+F52</f>
        <v>0</v>
      </c>
      <c r="D52" s="56"/>
      <c r="E52" s="56"/>
      <c r="F52" s="56">
        <v>0</v>
      </c>
      <c r="G52" s="56"/>
      <c r="H52" s="255">
        <f>I52+K52</f>
        <v>0</v>
      </c>
      <c r="I52" s="256"/>
      <c r="J52" s="256"/>
      <c r="K52" s="256">
        <v>0</v>
      </c>
      <c r="L52" s="256"/>
      <c r="M52" s="258">
        <v>0</v>
      </c>
      <c r="N52" s="62"/>
      <c r="O52" s="57"/>
      <c r="P52" s="57"/>
      <c r="Q52" s="57"/>
      <c r="R52" s="57"/>
      <c r="S52" s="58"/>
      <c r="T52" s="59"/>
      <c r="U52" s="59"/>
      <c r="V52" s="59"/>
      <c r="W52" s="59"/>
    </row>
    <row r="53" spans="1:23" s="25" customFormat="1">
      <c r="A53" s="220" t="s">
        <v>114</v>
      </c>
      <c r="B53" s="221" t="s">
        <v>115</v>
      </c>
      <c r="C53" s="61">
        <f>D53+F53+E53</f>
        <v>744.279</v>
      </c>
      <c r="D53" s="56">
        <v>31.731000000000002</v>
      </c>
      <c r="E53" s="56">
        <v>3.665</v>
      </c>
      <c r="F53" s="56">
        <v>708.88300000000004</v>
      </c>
      <c r="G53" s="56"/>
      <c r="H53" s="255">
        <f>SUM(I53:K53)</f>
        <v>0.21300000000000002</v>
      </c>
      <c r="I53" s="256">
        <v>8.9999999999999993E-3</v>
      </c>
      <c r="J53" s="256">
        <v>1E-3</v>
      </c>
      <c r="K53" s="256">
        <v>0.20300000000000001</v>
      </c>
      <c r="L53" s="256"/>
      <c r="M53" s="258">
        <f t="shared" ref="M53" si="22">C53/H53</f>
        <v>3494.2676056338023</v>
      </c>
      <c r="N53" s="62"/>
      <c r="O53" s="57"/>
      <c r="P53" s="57"/>
      <c r="Q53" s="57"/>
      <c r="R53" s="57"/>
      <c r="S53" s="58"/>
      <c r="T53" s="59"/>
      <c r="U53" s="59"/>
      <c r="V53" s="59"/>
      <c r="W53" s="59"/>
    </row>
    <row r="54" spans="1:23" s="25" customFormat="1">
      <c r="A54" s="220" t="s">
        <v>116</v>
      </c>
      <c r="B54" s="221" t="s">
        <v>117</v>
      </c>
      <c r="C54" s="61">
        <f>SUM(D54:F54)</f>
        <v>0</v>
      </c>
      <c r="D54" s="56"/>
      <c r="E54" s="56"/>
      <c r="F54" s="56"/>
      <c r="G54" s="56"/>
      <c r="H54" s="255">
        <f>SUM(J54:K54)</f>
        <v>0</v>
      </c>
      <c r="I54" s="256"/>
      <c r="J54" s="256"/>
      <c r="K54" s="256"/>
      <c r="L54" s="256"/>
      <c r="M54" s="258"/>
      <c r="N54" s="62"/>
      <c r="O54" s="57"/>
      <c r="P54" s="57"/>
      <c r="Q54" s="57"/>
      <c r="R54" s="57"/>
      <c r="S54" s="58"/>
      <c r="T54" s="59"/>
      <c r="U54" s="59"/>
      <c r="V54" s="59"/>
      <c r="W54" s="59"/>
    </row>
    <row r="55" spans="1:23" s="25" customFormat="1">
      <c r="A55" s="220" t="s">
        <v>60</v>
      </c>
      <c r="B55" s="221" t="s">
        <v>18</v>
      </c>
      <c r="C55" s="61"/>
      <c r="D55" s="56"/>
      <c r="E55" s="56"/>
      <c r="F55" s="56"/>
      <c r="G55" s="56"/>
      <c r="H55" s="255"/>
      <c r="I55" s="256"/>
      <c r="J55" s="256"/>
      <c r="K55" s="256"/>
      <c r="L55" s="256"/>
      <c r="M55" s="258"/>
      <c r="N55" s="62"/>
      <c r="O55" s="57"/>
      <c r="P55" s="57"/>
      <c r="Q55" s="57"/>
      <c r="R55" s="57"/>
      <c r="S55" s="58"/>
      <c r="T55" s="59"/>
      <c r="U55" s="59"/>
      <c r="V55" s="59"/>
      <c r="W55" s="59"/>
    </row>
    <row r="56" spans="1:23" s="25" customFormat="1">
      <c r="A56" s="220" t="s">
        <v>118</v>
      </c>
      <c r="B56" s="221" t="s">
        <v>113</v>
      </c>
      <c r="C56" s="61"/>
      <c r="D56" s="56"/>
      <c r="E56" s="56"/>
      <c r="F56" s="56"/>
      <c r="G56" s="56"/>
      <c r="H56" s="255"/>
      <c r="I56" s="256"/>
      <c r="J56" s="256"/>
      <c r="K56" s="256"/>
      <c r="L56" s="256"/>
      <c r="M56" s="258"/>
      <c r="N56" s="62"/>
      <c r="O56" s="57"/>
      <c r="P56" s="57"/>
      <c r="Q56" s="57"/>
      <c r="R56" s="57"/>
      <c r="S56" s="58"/>
      <c r="T56" s="59"/>
      <c r="U56" s="59"/>
      <c r="V56" s="59"/>
      <c r="W56" s="59"/>
    </row>
    <row r="57" spans="1:23" s="25" customFormat="1">
      <c r="A57" s="220" t="s">
        <v>119</v>
      </c>
      <c r="B57" s="221" t="s">
        <v>120</v>
      </c>
      <c r="C57" s="61">
        <f>D57+F57</f>
        <v>18.094000000000001</v>
      </c>
      <c r="D57" s="56"/>
      <c r="E57" s="56"/>
      <c r="F57" s="56">
        <v>18.094000000000001</v>
      </c>
      <c r="G57" s="56"/>
      <c r="H57" s="255">
        <f>I57+K57</f>
        <v>5.0000000000000001E-3</v>
      </c>
      <c r="I57" s="256"/>
      <c r="J57" s="256"/>
      <c r="K57" s="256">
        <v>5.0000000000000001E-3</v>
      </c>
      <c r="L57" s="256"/>
      <c r="M57" s="258">
        <f t="shared" ref="M57:M58" si="23">C57/H57</f>
        <v>3618.8</v>
      </c>
      <c r="N57" s="62"/>
      <c r="O57" s="191"/>
      <c r="P57" s="191"/>
      <c r="Q57" s="191"/>
      <c r="R57" s="191"/>
      <c r="S57" s="191"/>
      <c r="T57" s="191"/>
      <c r="U57" s="191"/>
      <c r="V57" s="191"/>
      <c r="W57" s="191"/>
    </row>
    <row r="58" spans="1:23" s="25" customFormat="1">
      <c r="A58" s="218" t="s">
        <v>19</v>
      </c>
      <c r="B58" s="222" t="s">
        <v>20</v>
      </c>
      <c r="C58" s="61">
        <f>C63+C67</f>
        <v>306313.20600000001</v>
      </c>
      <c r="D58" s="61">
        <f>D63+D67</f>
        <v>125520.389</v>
      </c>
      <c r="E58" s="61">
        <f>E63+E67</f>
        <v>169321.55600000004</v>
      </c>
      <c r="F58" s="61">
        <f>F63+F67</f>
        <v>11471.261</v>
      </c>
      <c r="G58" s="61"/>
      <c r="H58" s="255">
        <f t="shared" ref="H58" si="24">I58+J58+K58</f>
        <v>80.040999999999997</v>
      </c>
      <c r="I58" s="255">
        <f>I63+I67</f>
        <v>32.492000000000004</v>
      </c>
      <c r="J58" s="255">
        <f>J63+J67</f>
        <v>43.825999999999993</v>
      </c>
      <c r="K58" s="255">
        <f>K63+K67</f>
        <v>3.7229999999999999</v>
      </c>
      <c r="L58" s="61"/>
      <c r="M58" s="190">
        <f t="shared" si="23"/>
        <v>3826.9537611973865</v>
      </c>
      <c r="N58" s="62"/>
      <c r="O58" s="191"/>
      <c r="P58" s="191"/>
      <c r="Q58" s="191"/>
      <c r="R58" s="191"/>
      <c r="S58" s="191"/>
      <c r="T58" s="191"/>
      <c r="U58" s="191"/>
      <c r="V58" s="191"/>
      <c r="W58" s="191"/>
    </row>
    <row r="59" spans="1:23" s="25" customFormat="1">
      <c r="A59" s="220" t="s">
        <v>76</v>
      </c>
      <c r="B59" s="60" t="s">
        <v>121</v>
      </c>
      <c r="C59" s="61"/>
      <c r="D59" s="61"/>
      <c r="E59" s="61"/>
      <c r="F59" s="61"/>
      <c r="G59" s="61"/>
      <c r="H59" s="253"/>
      <c r="I59" s="253"/>
      <c r="J59" s="253"/>
      <c r="K59" s="253"/>
      <c r="L59" s="61"/>
      <c r="M59" s="190"/>
      <c r="N59" s="62"/>
      <c r="O59" s="191"/>
      <c r="P59" s="191"/>
      <c r="Q59" s="191"/>
      <c r="R59" s="191"/>
      <c r="S59" s="191"/>
      <c r="T59" s="191"/>
      <c r="U59" s="191"/>
      <c r="V59" s="191"/>
      <c r="W59" s="191"/>
    </row>
    <row r="60" spans="1:23">
      <c r="A60" s="223"/>
      <c r="B60" s="60" t="s">
        <v>122</v>
      </c>
      <c r="C60" s="61"/>
      <c r="D60" s="56"/>
      <c r="E60" s="56"/>
      <c r="F60" s="56"/>
      <c r="G60" s="56"/>
      <c r="H60" s="253"/>
      <c r="I60" s="65"/>
      <c r="J60" s="65"/>
      <c r="K60" s="65"/>
      <c r="L60" s="56"/>
      <c r="M60" s="190"/>
      <c r="N60" s="62"/>
      <c r="O60" s="57"/>
      <c r="P60" s="57"/>
      <c r="Q60" s="57"/>
      <c r="R60" s="57"/>
      <c r="S60" s="63"/>
      <c r="T60" s="59"/>
      <c r="U60" s="59"/>
      <c r="V60" s="59"/>
      <c r="W60" s="59"/>
    </row>
    <row r="61" spans="1:23">
      <c r="A61" s="223"/>
      <c r="B61" s="60" t="s">
        <v>123</v>
      </c>
      <c r="C61" s="61"/>
      <c r="D61" s="56"/>
      <c r="E61" s="56"/>
      <c r="F61" s="56"/>
      <c r="G61" s="56"/>
      <c r="H61" s="253"/>
      <c r="I61" s="65"/>
      <c r="J61" s="65"/>
      <c r="K61" s="65"/>
      <c r="L61" s="56"/>
      <c r="M61" s="190"/>
      <c r="N61" s="62"/>
      <c r="O61" s="57"/>
      <c r="P61" s="57"/>
      <c r="Q61" s="57"/>
      <c r="R61" s="57"/>
      <c r="S61" s="63"/>
      <c r="T61" s="59"/>
      <c r="U61" s="59"/>
      <c r="V61" s="59"/>
      <c r="W61" s="59"/>
    </row>
    <row r="62" spans="1:23" s="47" customFormat="1">
      <c r="A62" s="220"/>
      <c r="B62" s="60" t="s">
        <v>124</v>
      </c>
      <c r="C62" s="61"/>
      <c r="D62" s="56"/>
      <c r="E62" s="56"/>
      <c r="F62" s="56"/>
      <c r="G62" s="56"/>
      <c r="H62" s="253"/>
      <c r="I62" s="65"/>
      <c r="J62" s="65"/>
      <c r="K62" s="65"/>
      <c r="L62" s="56"/>
      <c r="M62" s="190"/>
      <c r="N62" s="62"/>
      <c r="O62" s="57"/>
      <c r="P62" s="57"/>
      <c r="Q62" s="57"/>
      <c r="R62" s="57"/>
      <c r="S62" s="63"/>
      <c r="T62" s="59"/>
      <c r="U62" s="59"/>
      <c r="V62" s="59"/>
      <c r="W62" s="59"/>
    </row>
    <row r="63" spans="1:23" s="25" customFormat="1">
      <c r="A63" s="220" t="s">
        <v>80</v>
      </c>
      <c r="B63" s="224" t="s">
        <v>125</v>
      </c>
      <c r="C63" s="61">
        <f t="shared" ref="C63" si="25">D63+E63+F63</f>
        <v>19932.271999999997</v>
      </c>
      <c r="D63" s="255">
        <f>SUM(D64:D66)</f>
        <v>12112.901</v>
      </c>
      <c r="E63" s="255">
        <f>SUM(E64:E66)</f>
        <v>4338.0720000000001</v>
      </c>
      <c r="F63" s="255">
        <f>SUM(F64:F66)</f>
        <v>3481.299</v>
      </c>
      <c r="G63" s="255"/>
      <c r="H63" s="255">
        <f t="shared" ref="H63" si="26">I63+J63+K63</f>
        <v>6.54</v>
      </c>
      <c r="I63" s="255">
        <f>SUM(I64:I66)</f>
        <v>4.1020000000000003</v>
      </c>
      <c r="J63" s="255">
        <f>SUM(J64:J66)</f>
        <v>1.3399999999999999</v>
      </c>
      <c r="K63" s="255">
        <f>SUM(K64:K66)</f>
        <v>1.0980000000000001</v>
      </c>
      <c r="L63" s="255"/>
      <c r="M63" s="190">
        <f t="shared" ref="M63" si="27">C63/H63</f>
        <v>3047.7480122324155</v>
      </c>
      <c r="N63" s="62"/>
      <c r="O63" s="191"/>
      <c r="P63" s="191"/>
      <c r="Q63" s="191"/>
      <c r="R63" s="191"/>
      <c r="S63" s="191"/>
      <c r="T63" s="191"/>
      <c r="U63" s="191"/>
      <c r="V63" s="191"/>
      <c r="W63" s="191"/>
    </row>
    <row r="64" spans="1:23" s="47" customFormat="1">
      <c r="A64" s="220"/>
      <c r="B64" s="225" t="s">
        <v>349</v>
      </c>
      <c r="C64" s="61">
        <f t="shared" ref="C64:C66" si="28">D64+E64+F64</f>
        <v>10993.666000000001</v>
      </c>
      <c r="D64" s="257">
        <v>6374.2950000000001</v>
      </c>
      <c r="E64" s="257">
        <v>1138.0719999999999</v>
      </c>
      <c r="F64" s="257">
        <v>3481.299</v>
      </c>
      <c r="G64" s="256"/>
      <c r="H64" s="255">
        <f t="shared" ref="H64:H66" si="29">I64+J64+K64</f>
        <v>3.6849999999999996</v>
      </c>
      <c r="I64" s="64">
        <v>2.19</v>
      </c>
      <c r="J64" s="64">
        <v>0.39700000000000002</v>
      </c>
      <c r="K64" s="64">
        <v>1.0980000000000001</v>
      </c>
      <c r="L64" s="56"/>
      <c r="M64" s="190">
        <f t="shared" ref="M64:M82" si="30">C64/H64</f>
        <v>2983.3557666214388</v>
      </c>
      <c r="N64" s="62"/>
      <c r="O64" s="66"/>
      <c r="P64" s="66"/>
      <c r="Q64" s="66"/>
      <c r="R64" s="66"/>
      <c r="S64" s="63"/>
      <c r="T64" s="59"/>
      <c r="U64" s="59"/>
      <c r="V64" s="59"/>
      <c r="W64" s="59"/>
    </row>
    <row r="65" spans="1:23" s="47" customFormat="1">
      <c r="A65" s="220"/>
      <c r="B65" s="225" t="s">
        <v>282</v>
      </c>
      <c r="C65" s="61">
        <f t="shared" si="28"/>
        <v>5738.6059999999998</v>
      </c>
      <c r="D65" s="64">
        <v>5738.6059999999998</v>
      </c>
      <c r="E65" s="64"/>
      <c r="F65" s="64"/>
      <c r="G65" s="56"/>
      <c r="H65" s="255">
        <f t="shared" si="29"/>
        <v>1.9119999999999999</v>
      </c>
      <c r="I65" s="64">
        <v>1.9119999999999999</v>
      </c>
      <c r="J65" s="64"/>
      <c r="K65" s="64"/>
      <c r="L65" s="56"/>
      <c r="M65" s="190">
        <f t="shared" si="30"/>
        <v>3001.3629707112973</v>
      </c>
      <c r="N65" s="62"/>
      <c r="O65" s="66"/>
      <c r="P65" s="66"/>
      <c r="Q65" s="66"/>
      <c r="R65" s="66"/>
      <c r="S65" s="63"/>
      <c r="T65" s="63"/>
      <c r="U65" s="59"/>
      <c r="V65" s="59"/>
      <c r="W65" s="59"/>
    </row>
    <row r="66" spans="1:23" s="47" customFormat="1">
      <c r="A66" s="220"/>
      <c r="B66" s="60" t="str">
        <f>B25</f>
        <v>ЗАО "ЭПК"</v>
      </c>
      <c r="C66" s="61">
        <f t="shared" si="28"/>
        <v>3200</v>
      </c>
      <c r="D66" s="56"/>
      <c r="E66" s="56">
        <v>3200</v>
      </c>
      <c r="F66" s="56"/>
      <c r="G66" s="56"/>
      <c r="H66" s="255">
        <f t="shared" si="29"/>
        <v>0.94299999999999995</v>
      </c>
      <c r="I66" s="56"/>
      <c r="J66" s="56">
        <v>0.94299999999999995</v>
      </c>
      <c r="K66" s="56"/>
      <c r="L66" s="56"/>
      <c r="M66" s="190">
        <f t="shared" si="30"/>
        <v>3393.4252386002122</v>
      </c>
      <c r="N66" s="62"/>
      <c r="O66" s="66"/>
      <c r="P66" s="66"/>
      <c r="Q66" s="66"/>
      <c r="R66" s="66"/>
      <c r="S66" s="63"/>
      <c r="T66" s="59"/>
      <c r="U66" s="59"/>
      <c r="V66" s="59"/>
      <c r="W66" s="59"/>
    </row>
    <row r="67" spans="1:23" s="25" customFormat="1">
      <c r="A67" s="220" t="s">
        <v>126</v>
      </c>
      <c r="B67" s="224" t="s">
        <v>127</v>
      </c>
      <c r="C67" s="61">
        <f>D67+E67+F67</f>
        <v>286380.93400000001</v>
      </c>
      <c r="D67" s="61">
        <f>SUM(D68:D74)</f>
        <v>113407.488</v>
      </c>
      <c r="E67" s="61">
        <f>SUM(E68:E74)</f>
        <v>164983.48400000003</v>
      </c>
      <c r="F67" s="61">
        <f>SUM(F68:F74)</f>
        <v>7989.9620000000004</v>
      </c>
      <c r="G67" s="61"/>
      <c r="H67" s="255">
        <f>I67+J67+K67</f>
        <v>73.501000000000005</v>
      </c>
      <c r="I67" s="61">
        <f>SUM(I68:I74)</f>
        <v>28.39</v>
      </c>
      <c r="J67" s="61">
        <f>SUM(J68:J74)</f>
        <v>42.485999999999997</v>
      </c>
      <c r="K67" s="61">
        <f>SUM(K68:K74)</f>
        <v>2.625</v>
      </c>
      <c r="L67" s="61"/>
      <c r="M67" s="190">
        <f t="shared" si="30"/>
        <v>3896.2862273982664</v>
      </c>
      <c r="N67" s="62"/>
      <c r="O67" s="191"/>
      <c r="P67" s="191"/>
      <c r="Q67" s="191"/>
      <c r="R67" s="191"/>
      <c r="S67" s="191"/>
      <c r="T67" s="191"/>
      <c r="U67" s="191"/>
      <c r="V67" s="191"/>
      <c r="W67" s="191"/>
    </row>
    <row r="68" spans="1:23" s="25" customFormat="1">
      <c r="A68" s="220"/>
      <c r="B68" s="225" t="s">
        <v>279</v>
      </c>
      <c r="C68" s="61">
        <f>D68+F68+E68</f>
        <v>32145.376</v>
      </c>
      <c r="D68" s="56">
        <v>24719.34</v>
      </c>
      <c r="E68" s="56"/>
      <c r="F68" s="56">
        <v>7426.0360000000001</v>
      </c>
      <c r="G68" s="56"/>
      <c r="H68" s="255">
        <f t="shared" ref="H68:H81" si="31">I68+J68+K68</f>
        <v>8.08</v>
      </c>
      <c r="I68" s="64">
        <v>5.5990000000000002</v>
      </c>
      <c r="J68" s="64"/>
      <c r="K68" s="64">
        <v>2.4809999999999999</v>
      </c>
      <c r="L68" s="56"/>
      <c r="M68" s="190">
        <f t="shared" si="30"/>
        <v>3978.3881188118812</v>
      </c>
      <c r="N68" s="62"/>
      <c r="O68" s="191"/>
      <c r="P68" s="191"/>
      <c r="Q68" s="191"/>
      <c r="R68" s="191"/>
      <c r="S68" s="191"/>
      <c r="T68" s="191"/>
      <c r="U68" s="191"/>
      <c r="V68" s="191"/>
      <c r="W68" s="191"/>
    </row>
    <row r="69" spans="1:23" s="47" customFormat="1" ht="14.25" hidden="1" customHeight="1">
      <c r="A69" s="220"/>
      <c r="B69" s="225" t="s">
        <v>283</v>
      </c>
      <c r="C69" s="255">
        <f t="shared" ref="C69" si="32">D69+E69+F69</f>
        <v>0</v>
      </c>
      <c r="D69" s="257"/>
      <c r="E69" s="257"/>
      <c r="F69" s="257"/>
      <c r="G69" s="256"/>
      <c r="H69" s="255">
        <f>I69+J69+K69</f>
        <v>0</v>
      </c>
      <c r="I69" s="64"/>
      <c r="J69" s="64"/>
      <c r="K69" s="64"/>
      <c r="L69" s="56"/>
      <c r="M69" s="258" t="e">
        <f t="shared" si="30"/>
        <v>#DIV/0!</v>
      </c>
      <c r="N69" s="62"/>
      <c r="O69" s="66"/>
      <c r="P69" s="66"/>
      <c r="Q69" s="66"/>
      <c r="R69" s="66"/>
      <c r="S69" s="63"/>
      <c r="T69" s="63"/>
      <c r="U69" s="63"/>
      <c r="V69" s="63"/>
      <c r="W69" s="59"/>
    </row>
    <row r="70" spans="1:23" s="47" customFormat="1" ht="14.25" customHeight="1">
      <c r="A70" s="220"/>
      <c r="B70" s="225" t="s">
        <v>280</v>
      </c>
      <c r="C70" s="61">
        <f t="shared" ref="C70:C72" si="33">D70+F70+E70</f>
        <v>8055</v>
      </c>
      <c r="D70" s="56">
        <v>8055</v>
      </c>
      <c r="E70" s="56"/>
      <c r="F70" s="56"/>
      <c r="G70" s="56"/>
      <c r="H70" s="255">
        <f t="shared" ref="H70:H74" si="34">I70+J70+K70</f>
        <v>2.2050000000000001</v>
      </c>
      <c r="I70" s="56">
        <v>2.2050000000000001</v>
      </c>
      <c r="J70" s="56"/>
      <c r="K70" s="56"/>
      <c r="L70" s="56"/>
      <c r="M70" s="190">
        <f t="shared" si="30"/>
        <v>3653.0612244897957</v>
      </c>
      <c r="N70" s="62"/>
      <c r="O70" s="66"/>
      <c r="P70" s="66"/>
      <c r="Q70" s="66"/>
      <c r="R70" s="66"/>
      <c r="S70" s="63"/>
      <c r="T70" s="63"/>
      <c r="U70" s="63"/>
      <c r="V70" s="63"/>
      <c r="W70" s="59"/>
    </row>
    <row r="71" spans="1:23" s="47" customFormat="1" ht="14.25" customHeight="1">
      <c r="A71" s="220"/>
      <c r="B71" s="225" t="s">
        <v>281</v>
      </c>
      <c r="C71" s="61">
        <f t="shared" si="33"/>
        <v>8150</v>
      </c>
      <c r="D71" s="56">
        <v>8150</v>
      </c>
      <c r="E71" s="56"/>
      <c r="F71" s="56"/>
      <c r="G71" s="56"/>
      <c r="H71" s="255">
        <f t="shared" si="34"/>
        <v>1.98</v>
      </c>
      <c r="I71" s="56">
        <v>1.98</v>
      </c>
      <c r="J71" s="56"/>
      <c r="K71" s="56"/>
      <c r="L71" s="56"/>
      <c r="M71" s="190">
        <f t="shared" si="30"/>
        <v>4116.1616161616166</v>
      </c>
      <c r="N71" s="62"/>
      <c r="O71" s="66"/>
      <c r="P71" s="66"/>
      <c r="Q71" s="66"/>
      <c r="R71" s="66"/>
      <c r="S71" s="63"/>
      <c r="T71" s="63"/>
      <c r="U71" s="63"/>
      <c r="V71" s="63"/>
      <c r="W71" s="59"/>
    </row>
    <row r="72" spans="1:23" s="47" customFormat="1" ht="14.25" customHeight="1">
      <c r="A72" s="220"/>
      <c r="B72" s="260" t="s">
        <v>312</v>
      </c>
      <c r="C72" s="61">
        <f t="shared" si="33"/>
        <v>196745.12800000003</v>
      </c>
      <c r="D72" s="56">
        <v>48175.063999999998</v>
      </c>
      <c r="E72" s="56">
        <v>148072.26500000001</v>
      </c>
      <c r="F72" s="56">
        <v>497.79899999999998</v>
      </c>
      <c r="G72" s="56"/>
      <c r="H72" s="255">
        <f t="shared" si="34"/>
        <v>51.095999999999997</v>
      </c>
      <c r="I72" s="56">
        <v>12.545</v>
      </c>
      <c r="J72" s="56">
        <v>38.421999999999997</v>
      </c>
      <c r="K72" s="56">
        <v>0.129</v>
      </c>
      <c r="L72" s="56"/>
      <c r="M72" s="190">
        <f t="shared" si="30"/>
        <v>3850.4996085799289</v>
      </c>
      <c r="N72" s="62"/>
      <c r="O72" s="66"/>
      <c r="P72" s="66"/>
      <c r="Q72" s="66"/>
      <c r="R72" s="66"/>
      <c r="S72" s="63"/>
      <c r="T72" s="63"/>
      <c r="U72" s="63"/>
      <c r="V72" s="63"/>
      <c r="W72" s="59"/>
    </row>
    <row r="73" spans="1:23" s="47" customFormat="1" ht="14.25" customHeight="1">
      <c r="A73" s="220"/>
      <c r="B73" s="260" t="s">
        <v>350</v>
      </c>
      <c r="C73" s="61">
        <f t="shared" ref="C73" si="35">D73+F73+E73</f>
        <v>19100</v>
      </c>
      <c r="D73" s="56">
        <v>19100</v>
      </c>
      <c r="E73" s="56"/>
      <c r="F73" s="56"/>
      <c r="G73" s="56"/>
      <c r="H73" s="255">
        <f t="shared" ref="H73" si="36">I73+J73+K73</f>
        <v>4.8090000000000002</v>
      </c>
      <c r="I73" s="56">
        <v>4.8090000000000002</v>
      </c>
      <c r="J73" s="56"/>
      <c r="K73" s="56"/>
      <c r="L73" s="56"/>
      <c r="M73" s="190">
        <f t="shared" ref="M73" si="37">C73/H73</f>
        <v>3971.7196922437097</v>
      </c>
      <c r="N73" s="62"/>
      <c r="O73" s="66"/>
      <c r="P73" s="66"/>
      <c r="Q73" s="66"/>
      <c r="R73" s="66"/>
      <c r="S73" s="63"/>
      <c r="T73" s="63"/>
      <c r="U73" s="63"/>
      <c r="V73" s="63"/>
      <c r="W73" s="59"/>
    </row>
    <row r="74" spans="1:23" s="47" customFormat="1" ht="14.25" customHeight="1">
      <c r="A74" s="220"/>
      <c r="B74" s="225" t="s">
        <v>313</v>
      </c>
      <c r="C74" s="61">
        <f>D74+F74+E74</f>
        <v>22185.43</v>
      </c>
      <c r="D74" s="256">
        <v>5208.0839999999998</v>
      </c>
      <c r="E74" s="256">
        <v>16911.219000000001</v>
      </c>
      <c r="F74" s="256">
        <v>66.126999999999995</v>
      </c>
      <c r="G74" s="56"/>
      <c r="H74" s="255">
        <f t="shared" si="34"/>
        <v>5.3309999999999995</v>
      </c>
      <c r="I74" s="56">
        <v>1.252</v>
      </c>
      <c r="J74" s="56">
        <v>4.0640000000000001</v>
      </c>
      <c r="K74" s="56">
        <v>1.4999999999999999E-2</v>
      </c>
      <c r="L74" s="56"/>
      <c r="M74" s="190">
        <f t="shared" si="30"/>
        <v>4161.5888201087982</v>
      </c>
      <c r="N74" s="62"/>
      <c r="O74" s="66"/>
      <c r="P74" s="66"/>
      <c r="Q74" s="66"/>
      <c r="R74" s="66"/>
      <c r="S74" s="63"/>
      <c r="T74" s="63"/>
      <c r="U74" s="63"/>
      <c r="V74" s="63"/>
      <c r="W74" s="59"/>
    </row>
    <row r="75" spans="1:23">
      <c r="A75" s="226" t="s">
        <v>128</v>
      </c>
      <c r="B75" s="227" t="s">
        <v>129</v>
      </c>
      <c r="C75" s="61">
        <f>D75+E75+F75</f>
        <v>37277.691999999995</v>
      </c>
      <c r="D75" s="61">
        <f>SUM(D76:D81)</f>
        <v>4006.66</v>
      </c>
      <c r="E75" s="61">
        <f t="shared" ref="E75:F75" si="38">SUM(E76:E81)</f>
        <v>33192.800999999999</v>
      </c>
      <c r="F75" s="61">
        <f t="shared" si="38"/>
        <v>78.230999999999995</v>
      </c>
      <c r="G75" s="61"/>
      <c r="H75" s="255">
        <f t="shared" si="31"/>
        <v>12.802</v>
      </c>
      <c r="I75" s="61">
        <f>SUM(I76:I81)</f>
        <v>1.1000000000000001</v>
      </c>
      <c r="J75" s="61">
        <f t="shared" ref="J75" si="39">SUM(J76:J81)</f>
        <v>11.689</v>
      </c>
      <c r="K75" s="61">
        <f t="shared" ref="K75" si="40">SUM(K76:K81)</f>
        <v>1.2999999999999999E-2</v>
      </c>
      <c r="L75" s="61"/>
      <c r="M75" s="190">
        <f t="shared" si="30"/>
        <v>2911.8647086392748</v>
      </c>
      <c r="N75" s="62"/>
      <c r="O75" s="191"/>
      <c r="P75" s="191"/>
      <c r="Q75" s="191"/>
      <c r="R75" s="191"/>
      <c r="S75" s="191"/>
      <c r="T75" s="191"/>
      <c r="U75" s="191"/>
      <c r="V75" s="191"/>
      <c r="W75" s="191"/>
    </row>
    <row r="76" spans="1:23" s="47" customFormat="1">
      <c r="A76" s="220"/>
      <c r="B76" s="225" t="s">
        <v>284</v>
      </c>
      <c r="C76" s="61">
        <f>D76+E76+F76</f>
        <v>78.230999999999995</v>
      </c>
      <c r="D76" s="56"/>
      <c r="E76" s="56"/>
      <c r="F76" s="56">
        <v>78.230999999999995</v>
      </c>
      <c r="G76" s="56"/>
      <c r="H76" s="255">
        <f t="shared" si="31"/>
        <v>1.2999999999999999E-2</v>
      </c>
      <c r="I76" s="256"/>
      <c r="J76" s="256"/>
      <c r="K76" s="256">
        <v>1.2999999999999999E-2</v>
      </c>
      <c r="L76" s="56"/>
      <c r="M76" s="190">
        <f t="shared" si="30"/>
        <v>6017.7692307692305</v>
      </c>
      <c r="N76" s="62"/>
      <c r="O76" s="57"/>
      <c r="P76" s="57"/>
      <c r="Q76" s="57"/>
      <c r="R76" s="57"/>
      <c r="S76" s="63"/>
      <c r="T76" s="59"/>
      <c r="U76" s="59"/>
      <c r="V76" s="59"/>
      <c r="W76" s="59"/>
    </row>
    <row r="77" spans="1:23" s="47" customFormat="1">
      <c r="A77" s="220"/>
      <c r="B77" s="225" t="s">
        <v>308</v>
      </c>
      <c r="C77" s="61">
        <f t="shared" ref="C77:C78" si="41">D77+E77+F77</f>
        <v>29502.755000000001</v>
      </c>
      <c r="D77" s="56"/>
      <c r="E77" s="56">
        <v>29502.755000000001</v>
      </c>
      <c r="F77" s="56"/>
      <c r="G77" s="56"/>
      <c r="H77" s="255">
        <f t="shared" si="31"/>
        <v>10.689</v>
      </c>
      <c r="I77" s="256"/>
      <c r="J77" s="256">
        <v>10.689</v>
      </c>
      <c r="K77" s="256"/>
      <c r="L77" s="56"/>
      <c r="M77" s="190">
        <f t="shared" si="30"/>
        <v>2760.104312844981</v>
      </c>
      <c r="N77" s="62"/>
      <c r="O77" s="57"/>
      <c r="P77" s="57"/>
      <c r="Q77" s="57"/>
      <c r="R77" s="57"/>
      <c r="S77" s="63"/>
      <c r="T77" s="59"/>
      <c r="U77" s="59"/>
      <c r="V77" s="59"/>
      <c r="W77" s="59"/>
    </row>
    <row r="78" spans="1:23" s="47" customFormat="1">
      <c r="A78" s="220"/>
      <c r="B78" s="225" t="s">
        <v>285</v>
      </c>
      <c r="C78" s="61">
        <f t="shared" si="41"/>
        <v>3690.0459999999998</v>
      </c>
      <c r="D78" s="56"/>
      <c r="E78" s="56">
        <v>3690.0459999999998</v>
      </c>
      <c r="F78" s="56"/>
      <c r="G78" s="56"/>
      <c r="H78" s="255">
        <f t="shared" si="31"/>
        <v>1</v>
      </c>
      <c r="I78" s="256"/>
      <c r="J78" s="256">
        <v>1</v>
      </c>
      <c r="K78" s="256"/>
      <c r="L78" s="56"/>
      <c r="M78" s="190">
        <f t="shared" si="30"/>
        <v>3690.0459999999998</v>
      </c>
      <c r="N78" s="62"/>
      <c r="O78" s="57"/>
      <c r="P78" s="57"/>
      <c r="Q78" s="57"/>
      <c r="R78" s="57"/>
      <c r="S78" s="63"/>
      <c r="T78" s="59"/>
      <c r="U78" s="59"/>
      <c r="V78" s="59"/>
      <c r="W78" s="59"/>
    </row>
    <row r="79" spans="1:23" s="47" customFormat="1">
      <c r="A79" s="220"/>
      <c r="B79" s="225" t="s">
        <v>311</v>
      </c>
      <c r="C79" s="61">
        <f t="shared" ref="C79" si="42">D79+E79+F79</f>
        <v>4006.66</v>
      </c>
      <c r="D79" s="56">
        <v>4006.66</v>
      </c>
      <c r="E79" s="56"/>
      <c r="F79" s="56"/>
      <c r="G79" s="56"/>
      <c r="H79" s="255">
        <f t="shared" ref="H79" si="43">I79+J79+K79</f>
        <v>1.1000000000000001</v>
      </c>
      <c r="I79" s="256">
        <v>1.1000000000000001</v>
      </c>
      <c r="J79" s="256"/>
      <c r="K79" s="256"/>
      <c r="L79" s="56"/>
      <c r="M79" s="190">
        <f t="shared" ref="M79" si="44">C79/H79</f>
        <v>3642.4181818181814</v>
      </c>
      <c r="N79" s="62"/>
      <c r="O79" s="57"/>
      <c r="P79" s="57"/>
      <c r="Q79" s="57"/>
      <c r="R79" s="57"/>
      <c r="S79" s="63"/>
      <c r="T79" s="59"/>
      <c r="U79" s="59"/>
      <c r="V79" s="59"/>
      <c r="W79" s="59"/>
    </row>
    <row r="80" spans="1:23" s="47" customFormat="1" hidden="1">
      <c r="A80" s="220"/>
      <c r="B80" s="225"/>
      <c r="C80" s="61"/>
      <c r="D80" s="56"/>
      <c r="E80" s="56"/>
      <c r="F80" s="56"/>
      <c r="G80" s="56"/>
      <c r="H80" s="255"/>
      <c r="I80" s="256"/>
      <c r="J80" s="256"/>
      <c r="K80" s="256"/>
      <c r="L80" s="56"/>
      <c r="M80" s="190"/>
      <c r="N80" s="62"/>
      <c r="O80" s="57"/>
      <c r="P80" s="57"/>
      <c r="Q80" s="57"/>
      <c r="R80" s="57"/>
      <c r="S80" s="63"/>
      <c r="T80" s="59"/>
      <c r="U80" s="63"/>
      <c r="V80" s="59"/>
      <c r="W80" s="59"/>
    </row>
    <row r="81" spans="1:23" s="47" customFormat="1" hidden="1">
      <c r="A81" s="220"/>
      <c r="B81" s="225"/>
      <c r="C81" s="61">
        <f>D81+E81+F81</f>
        <v>0</v>
      </c>
      <c r="D81" s="56"/>
      <c r="E81" s="56"/>
      <c r="F81" s="56"/>
      <c r="G81" s="56"/>
      <c r="H81" s="255">
        <f t="shared" si="31"/>
        <v>0</v>
      </c>
      <c r="I81" s="256"/>
      <c r="J81" s="256"/>
      <c r="K81" s="256"/>
      <c r="L81" s="56"/>
      <c r="M81" s="190">
        <v>0</v>
      </c>
      <c r="N81" s="62"/>
      <c r="O81" s="57"/>
      <c r="P81" s="57"/>
      <c r="Q81" s="57"/>
      <c r="R81" s="57"/>
      <c r="S81" s="63"/>
      <c r="T81" s="59"/>
      <c r="U81" s="63"/>
      <c r="V81" s="59"/>
      <c r="W81" s="59"/>
    </row>
    <row r="82" spans="1:23" s="25" customFormat="1">
      <c r="A82" s="226" t="s">
        <v>130</v>
      </c>
      <c r="B82" s="222" t="s">
        <v>131</v>
      </c>
      <c r="C82" s="61">
        <f t="shared" ref="C82:K82" si="45">C75+C58+C50</f>
        <v>344353.27100000001</v>
      </c>
      <c r="D82" s="61">
        <f t="shared" si="45"/>
        <v>129558.78</v>
      </c>
      <c r="E82" s="61">
        <f t="shared" si="45"/>
        <v>202518.02200000006</v>
      </c>
      <c r="F82" s="61">
        <f t="shared" si="45"/>
        <v>12276.469000000001</v>
      </c>
      <c r="G82" s="255">
        <f t="shared" si="45"/>
        <v>0</v>
      </c>
      <c r="H82" s="255">
        <f t="shared" si="45"/>
        <v>93.060999999999993</v>
      </c>
      <c r="I82" s="255">
        <f t="shared" si="45"/>
        <v>33.601000000000006</v>
      </c>
      <c r="J82" s="255">
        <f t="shared" si="45"/>
        <v>55.515999999999991</v>
      </c>
      <c r="K82" s="255">
        <f t="shared" si="45"/>
        <v>3.944</v>
      </c>
      <c r="L82" s="255"/>
      <c r="M82" s="190">
        <f t="shared" si="30"/>
        <v>3700.2962680392434</v>
      </c>
      <c r="N82" s="62"/>
      <c r="O82" s="191"/>
      <c r="P82" s="191"/>
      <c r="Q82" s="191"/>
      <c r="R82" s="191"/>
      <c r="S82" s="191"/>
      <c r="T82" s="191"/>
      <c r="U82" s="191"/>
      <c r="V82" s="191"/>
      <c r="W82" s="191"/>
    </row>
    <row r="83" spans="1:23">
      <c r="H83" s="259"/>
      <c r="I83" s="245" t="e">
        <f>SUM(I50,I64,I74,#REF!,#REF!,#REF!)</f>
        <v>#REF!</v>
      </c>
      <c r="J83" s="245" t="e">
        <f>SUM(J50,J64,J74,#REF!,#REF!,#REF!)</f>
        <v>#REF!</v>
      </c>
      <c r="K83" s="245" t="e">
        <f>SUM(K50,K64,K74,#REF!,#REF!,#REF!)</f>
        <v>#REF!</v>
      </c>
    </row>
    <row r="84" spans="1:23">
      <c r="H84" s="246">
        <f>H82-H75</f>
        <v>80.258999999999986</v>
      </c>
      <c r="I84" s="246">
        <f t="shared" ref="I84:K84" si="46">I82-I75</f>
        <v>32.501000000000005</v>
      </c>
      <c r="J84" s="246">
        <f t="shared" si="46"/>
        <v>43.826999999999991</v>
      </c>
      <c r="K84" s="246">
        <f t="shared" si="46"/>
        <v>3.931</v>
      </c>
    </row>
    <row r="85" spans="1:23" hidden="1"/>
    <row r="86" spans="1:23" hidden="1"/>
    <row r="87" spans="1:23" s="25" customFormat="1" ht="25.5" hidden="1" customHeight="1">
      <c r="A87" s="357" t="s">
        <v>104</v>
      </c>
      <c r="B87" s="357" t="s">
        <v>14</v>
      </c>
      <c r="C87" s="358" t="s">
        <v>105</v>
      </c>
      <c r="D87" s="358"/>
      <c r="E87" s="358"/>
      <c r="F87" s="358"/>
      <c r="G87" s="358"/>
      <c r="H87" s="361" t="s">
        <v>106</v>
      </c>
      <c r="I87" s="361"/>
      <c r="J87" s="361"/>
      <c r="K87" s="361"/>
      <c r="L87" s="361"/>
      <c r="M87" s="362" t="s">
        <v>107</v>
      </c>
      <c r="N87" s="363" t="s">
        <v>108</v>
      </c>
      <c r="O87" s="364"/>
      <c r="P87" s="364"/>
      <c r="Q87" s="364"/>
      <c r="R87" s="365"/>
      <c r="S87" s="366" t="s">
        <v>109</v>
      </c>
      <c r="T87" s="366"/>
      <c r="U87" s="366"/>
      <c r="V87" s="366"/>
      <c r="W87" s="366"/>
    </row>
    <row r="88" spans="1:23" s="25" customFormat="1" ht="18" hidden="1" customHeight="1">
      <c r="A88" s="357"/>
      <c r="B88" s="357"/>
      <c r="C88" s="50" t="s">
        <v>110</v>
      </c>
      <c r="D88" s="50" t="s">
        <v>6</v>
      </c>
      <c r="E88" s="50" t="s">
        <v>7</v>
      </c>
      <c r="F88" s="50" t="s">
        <v>111</v>
      </c>
      <c r="G88" s="50" t="s">
        <v>9</v>
      </c>
      <c r="H88" s="50" t="s">
        <v>110</v>
      </c>
      <c r="I88" s="50" t="s">
        <v>6</v>
      </c>
      <c r="J88" s="50" t="s">
        <v>7</v>
      </c>
      <c r="K88" s="50" t="s">
        <v>111</v>
      </c>
      <c r="L88" s="50" t="s">
        <v>9</v>
      </c>
      <c r="M88" s="362"/>
      <c r="N88" s="27" t="s">
        <v>110</v>
      </c>
      <c r="O88" s="51" t="s">
        <v>6</v>
      </c>
      <c r="P88" s="51" t="s">
        <v>7</v>
      </c>
      <c r="Q88" s="51" t="s">
        <v>111</v>
      </c>
      <c r="R88" s="51" t="s">
        <v>9</v>
      </c>
      <c r="S88" s="52" t="s">
        <v>110</v>
      </c>
      <c r="T88" s="52" t="s">
        <v>6</v>
      </c>
      <c r="U88" s="52" t="s">
        <v>7</v>
      </c>
      <c r="V88" s="52" t="s">
        <v>111</v>
      </c>
      <c r="W88" s="52" t="s">
        <v>9</v>
      </c>
    </row>
    <row r="89" spans="1:23" s="55" customFormat="1" ht="13.5" hidden="1" customHeight="1">
      <c r="A89" s="53">
        <v>1</v>
      </c>
      <c r="B89" s="54">
        <f t="shared" ref="B89" si="47">+A89+1</f>
        <v>2</v>
      </c>
      <c r="C89" s="54">
        <f>+B89+1</f>
        <v>3</v>
      </c>
      <c r="D89" s="54">
        <f t="shared" ref="D89:W89" si="48">+C89+1</f>
        <v>4</v>
      </c>
      <c r="E89" s="54">
        <f t="shared" si="48"/>
        <v>5</v>
      </c>
      <c r="F89" s="54">
        <f t="shared" si="48"/>
        <v>6</v>
      </c>
      <c r="G89" s="54">
        <f t="shared" si="48"/>
        <v>7</v>
      </c>
      <c r="H89" s="54">
        <f t="shared" si="48"/>
        <v>8</v>
      </c>
      <c r="I89" s="54">
        <f t="shared" si="48"/>
        <v>9</v>
      </c>
      <c r="J89" s="54">
        <f t="shared" si="48"/>
        <v>10</v>
      </c>
      <c r="K89" s="54">
        <f t="shared" si="48"/>
        <v>11</v>
      </c>
      <c r="L89" s="54">
        <f t="shared" si="48"/>
        <v>12</v>
      </c>
      <c r="M89" s="54">
        <f t="shared" si="48"/>
        <v>13</v>
      </c>
      <c r="N89" s="54">
        <f t="shared" si="48"/>
        <v>14</v>
      </c>
      <c r="O89" s="54">
        <f t="shared" si="48"/>
        <v>15</v>
      </c>
      <c r="P89" s="54">
        <f t="shared" si="48"/>
        <v>16</v>
      </c>
      <c r="Q89" s="54">
        <f t="shared" si="48"/>
        <v>17</v>
      </c>
      <c r="R89" s="54">
        <f t="shared" si="48"/>
        <v>18</v>
      </c>
      <c r="S89" s="54">
        <f t="shared" si="48"/>
        <v>19</v>
      </c>
      <c r="T89" s="54">
        <f t="shared" si="48"/>
        <v>20</v>
      </c>
      <c r="U89" s="54">
        <f t="shared" si="48"/>
        <v>21</v>
      </c>
      <c r="V89" s="54">
        <f t="shared" si="48"/>
        <v>22</v>
      </c>
      <c r="W89" s="54">
        <f t="shared" si="48"/>
        <v>23</v>
      </c>
    </row>
    <row r="90" spans="1:23" ht="15" customHeight="1">
      <c r="A90" s="354" t="str">
        <f>П1.5!N4</f>
        <v>2020 год</v>
      </c>
      <c r="B90" s="355"/>
      <c r="C90" s="355"/>
      <c r="D90" s="355"/>
      <c r="E90" s="355"/>
      <c r="F90" s="355"/>
      <c r="G90" s="355"/>
      <c r="H90" s="355"/>
      <c r="I90" s="355"/>
      <c r="J90" s="355"/>
      <c r="K90" s="355"/>
      <c r="L90" s="355"/>
      <c r="M90" s="355"/>
      <c r="N90" s="355"/>
      <c r="O90" s="355"/>
      <c r="P90" s="355"/>
      <c r="Q90" s="355"/>
      <c r="R90" s="355"/>
      <c r="S90" s="355"/>
      <c r="T90" s="355"/>
      <c r="U90" s="355"/>
      <c r="V90" s="355"/>
      <c r="W90" s="356"/>
    </row>
    <row r="91" spans="1:23" s="25" customFormat="1">
      <c r="A91" s="218">
        <v>1</v>
      </c>
      <c r="B91" s="219" t="s">
        <v>16</v>
      </c>
      <c r="C91" s="61">
        <f>SUM(D91:F91)</f>
        <v>1562.7750000000001</v>
      </c>
      <c r="D91" s="61">
        <f>D93+D94</f>
        <v>72.456999999999994</v>
      </c>
      <c r="E91" s="61">
        <f>SUM(E93:E97)</f>
        <v>6.9830000000000005</v>
      </c>
      <c r="F91" s="61">
        <f>F94+F95+F98+F93</f>
        <v>1483.335</v>
      </c>
      <c r="G91" s="61"/>
      <c r="H91" s="255">
        <f>SUM(I91:K91)</f>
        <v>0.223</v>
      </c>
      <c r="I91" s="255">
        <f>I93+I94</f>
        <v>0.01</v>
      </c>
      <c r="J91" s="255">
        <f>SUM(J92:J96)</f>
        <v>1E-3</v>
      </c>
      <c r="K91" s="255">
        <f>K94+K95+K98+K93</f>
        <v>0.21199999999999999</v>
      </c>
      <c r="L91" s="255"/>
      <c r="M91" s="190">
        <f>C91/H91</f>
        <v>7007.9596412556057</v>
      </c>
      <c r="N91" s="62"/>
      <c r="O91" s="191"/>
      <c r="P91" s="191"/>
      <c r="Q91" s="191"/>
      <c r="R91" s="191"/>
      <c r="S91" s="191"/>
      <c r="T91" s="191"/>
      <c r="U91" s="191"/>
      <c r="V91" s="191"/>
      <c r="W91" s="191"/>
    </row>
    <row r="92" spans="1:23">
      <c r="A92" s="220" t="s">
        <v>59</v>
      </c>
      <c r="B92" s="221" t="s">
        <v>17</v>
      </c>
      <c r="C92" s="61"/>
      <c r="D92" s="56"/>
      <c r="E92" s="56"/>
      <c r="F92" s="56"/>
      <c r="G92" s="56"/>
      <c r="H92" s="253"/>
      <c r="I92" s="65"/>
      <c r="J92" s="65"/>
      <c r="K92" s="65"/>
      <c r="L92" s="56"/>
      <c r="M92" s="190"/>
      <c r="N92" s="62"/>
      <c r="O92" s="57"/>
      <c r="P92" s="57"/>
      <c r="Q92" s="57"/>
      <c r="R92" s="57"/>
      <c r="S92" s="58"/>
      <c r="T92" s="59"/>
      <c r="U92" s="59"/>
      <c r="V92" s="59"/>
      <c r="W92" s="59"/>
    </row>
    <row r="93" spans="1:23" s="25" customFormat="1" ht="13.5" customHeight="1">
      <c r="A93" s="220" t="s">
        <v>112</v>
      </c>
      <c r="B93" s="221" t="s">
        <v>113</v>
      </c>
      <c r="C93" s="61">
        <f>D93+F93</f>
        <v>0</v>
      </c>
      <c r="D93" s="56"/>
      <c r="E93" s="56"/>
      <c r="F93" s="56">
        <f>F52+F11</f>
        <v>0</v>
      </c>
      <c r="G93" s="56"/>
      <c r="H93" s="255">
        <f>I93+K93</f>
        <v>0</v>
      </c>
      <c r="I93" s="256"/>
      <c r="J93" s="65"/>
      <c r="K93" s="56"/>
      <c r="L93" s="56"/>
      <c r="M93" s="190">
        <v>0</v>
      </c>
      <c r="N93" s="62"/>
      <c r="O93" s="57"/>
      <c r="P93" s="57"/>
      <c r="Q93" s="57"/>
      <c r="R93" s="57"/>
      <c r="S93" s="58"/>
      <c r="T93" s="59"/>
      <c r="U93" s="59"/>
      <c r="V93" s="59"/>
      <c r="W93" s="59"/>
    </row>
    <row r="94" spans="1:23" s="25" customFormat="1">
      <c r="A94" s="220" t="s">
        <v>114</v>
      </c>
      <c r="B94" s="221" t="s">
        <v>115</v>
      </c>
      <c r="C94" s="61">
        <f>D94+F94+E94</f>
        <v>1527.6989999999998</v>
      </c>
      <c r="D94" s="56">
        <f>D53+D12</f>
        <v>72.456999999999994</v>
      </c>
      <c r="E94" s="56">
        <f>E53+E12</f>
        <v>6.9830000000000005</v>
      </c>
      <c r="F94" s="56">
        <f>F53+F12</f>
        <v>1448.259</v>
      </c>
      <c r="G94" s="56"/>
      <c r="H94" s="255">
        <f>SUM(I94:K94)</f>
        <v>0.218</v>
      </c>
      <c r="I94" s="256">
        <v>0.01</v>
      </c>
      <c r="J94" s="256">
        <v>1E-3</v>
      </c>
      <c r="K94" s="256">
        <v>0.20699999999999999</v>
      </c>
      <c r="L94" s="56"/>
      <c r="M94" s="190">
        <f t="shared" ref="M94" si="49">C94/H94</f>
        <v>7007.7935779816507</v>
      </c>
      <c r="N94" s="62"/>
      <c r="O94" s="57"/>
      <c r="P94" s="57"/>
      <c r="Q94" s="57"/>
      <c r="R94" s="57"/>
      <c r="S94" s="58"/>
      <c r="T94" s="59"/>
      <c r="U94" s="59"/>
      <c r="V94" s="59"/>
      <c r="W94" s="59"/>
    </row>
    <row r="95" spans="1:23" s="25" customFormat="1">
      <c r="A95" s="220" t="s">
        <v>116</v>
      </c>
      <c r="B95" s="221" t="s">
        <v>117</v>
      </c>
      <c r="C95" s="61">
        <f>SUM(D95:F95)</f>
        <v>0</v>
      </c>
      <c r="D95" s="56"/>
      <c r="E95" s="56">
        <f>E54+E13</f>
        <v>0</v>
      </c>
      <c r="F95" s="56">
        <f>F54+F13</f>
        <v>0</v>
      </c>
      <c r="G95" s="56"/>
      <c r="H95" s="255">
        <f>I95+K95</f>
        <v>0</v>
      </c>
      <c r="I95" s="256"/>
      <c r="J95" s="256"/>
      <c r="K95" s="256"/>
      <c r="L95" s="56"/>
      <c r="M95" s="190"/>
      <c r="N95" s="62"/>
      <c r="O95" s="57"/>
      <c r="P95" s="57"/>
      <c r="Q95" s="57"/>
      <c r="R95" s="57"/>
      <c r="S95" s="58"/>
      <c r="T95" s="59"/>
      <c r="U95" s="59"/>
      <c r="V95" s="59"/>
      <c r="W95" s="59"/>
    </row>
    <row r="96" spans="1:23" s="25" customFormat="1">
      <c r="A96" s="220" t="s">
        <v>60</v>
      </c>
      <c r="B96" s="221" t="s">
        <v>18</v>
      </c>
      <c r="C96" s="61"/>
      <c r="D96" s="56"/>
      <c r="E96" s="56"/>
      <c r="F96" s="56"/>
      <c r="G96" s="56"/>
      <c r="H96" s="255"/>
      <c r="I96" s="256"/>
      <c r="J96" s="256"/>
      <c r="K96" s="256"/>
      <c r="L96" s="56"/>
      <c r="M96" s="190"/>
      <c r="N96" s="62"/>
      <c r="O96" s="57"/>
      <c r="P96" s="57"/>
      <c r="Q96" s="57"/>
      <c r="R96" s="57"/>
      <c r="S96" s="58"/>
      <c r="T96" s="59"/>
      <c r="U96" s="59"/>
      <c r="V96" s="59"/>
      <c r="W96" s="59"/>
    </row>
    <row r="97" spans="1:23" s="25" customFormat="1">
      <c r="A97" s="220" t="s">
        <v>118</v>
      </c>
      <c r="B97" s="221" t="s">
        <v>113</v>
      </c>
      <c r="C97" s="61"/>
      <c r="D97" s="56"/>
      <c r="E97" s="56"/>
      <c r="F97" s="56"/>
      <c r="G97" s="56"/>
      <c r="H97" s="255"/>
      <c r="I97" s="256"/>
      <c r="J97" s="256"/>
      <c r="K97" s="256"/>
      <c r="L97" s="56"/>
      <c r="M97" s="190"/>
      <c r="N97" s="62"/>
      <c r="O97" s="57"/>
      <c r="P97" s="57"/>
      <c r="Q97" s="57"/>
      <c r="R97" s="57"/>
      <c r="S97" s="58"/>
      <c r="T97" s="59"/>
      <c r="U97" s="59"/>
      <c r="V97" s="59"/>
      <c r="W97" s="59"/>
    </row>
    <row r="98" spans="1:23" s="25" customFormat="1">
      <c r="A98" s="220" t="s">
        <v>119</v>
      </c>
      <c r="B98" s="221" t="s">
        <v>120</v>
      </c>
      <c r="C98" s="61">
        <f>D98+F98</f>
        <v>35.076000000000001</v>
      </c>
      <c r="D98" s="56"/>
      <c r="E98" s="56"/>
      <c r="F98" s="56">
        <f>F57+F16</f>
        <v>35.076000000000001</v>
      </c>
      <c r="G98" s="56"/>
      <c r="H98" s="255">
        <f>I98+K98</f>
        <v>5.0000000000000001E-3</v>
      </c>
      <c r="I98" s="256"/>
      <c r="J98" s="256"/>
      <c r="K98" s="256">
        <v>5.0000000000000001E-3</v>
      </c>
      <c r="L98" s="56"/>
      <c r="M98" s="190">
        <f t="shared" ref="M98:M99" si="50">C98/H98</f>
        <v>7015.2</v>
      </c>
      <c r="N98" s="62"/>
      <c r="O98" s="191"/>
      <c r="P98" s="191"/>
      <c r="Q98" s="191"/>
      <c r="R98" s="191"/>
      <c r="S98" s="191"/>
      <c r="T98" s="191"/>
      <c r="U98" s="191"/>
      <c r="V98" s="191"/>
      <c r="W98" s="191"/>
    </row>
    <row r="99" spans="1:23" s="25" customFormat="1">
      <c r="A99" s="218" t="s">
        <v>19</v>
      </c>
      <c r="B99" s="222" t="s">
        <v>20</v>
      </c>
      <c r="C99" s="61">
        <f>C104+C108</f>
        <v>590032.28399999999</v>
      </c>
      <c r="D99" s="61">
        <f>D104+D108</f>
        <v>250989.75099999999</v>
      </c>
      <c r="E99" s="61">
        <f>E104+E108</f>
        <v>315919.12699999998</v>
      </c>
      <c r="F99" s="61">
        <f>F104+F108</f>
        <v>23123.405999999999</v>
      </c>
      <c r="G99" s="61"/>
      <c r="H99" s="255">
        <f>I99+J99+K99</f>
        <v>77.277500000000003</v>
      </c>
      <c r="I99" s="255">
        <f>I104+I108</f>
        <v>32.419499999999999</v>
      </c>
      <c r="J99" s="255">
        <f>J104+J108</f>
        <v>41.096000000000004</v>
      </c>
      <c r="K99" s="255">
        <f>K104+K108</f>
        <v>3.7619999999999996</v>
      </c>
      <c r="L99" s="61"/>
      <c r="M99" s="190">
        <f t="shared" si="50"/>
        <v>7635.2403222153916</v>
      </c>
      <c r="N99" s="62"/>
      <c r="O99" s="191"/>
      <c r="P99" s="191"/>
      <c r="Q99" s="191"/>
      <c r="R99" s="191"/>
      <c r="S99" s="191"/>
      <c r="T99" s="191"/>
      <c r="U99" s="191"/>
      <c r="V99" s="191"/>
      <c r="W99" s="191"/>
    </row>
    <row r="100" spans="1:23" s="25" customFormat="1">
      <c r="A100" s="220" t="s">
        <v>76</v>
      </c>
      <c r="B100" s="60" t="s">
        <v>121</v>
      </c>
      <c r="C100" s="61"/>
      <c r="D100" s="61"/>
      <c r="E100" s="61"/>
      <c r="F100" s="61"/>
      <c r="G100" s="61"/>
      <c r="H100" s="255"/>
      <c r="I100" s="255"/>
      <c r="J100" s="255"/>
      <c r="K100" s="255"/>
      <c r="L100" s="61"/>
      <c r="M100" s="190"/>
      <c r="N100" s="62"/>
      <c r="O100" s="191"/>
      <c r="P100" s="191"/>
      <c r="Q100" s="191"/>
      <c r="R100" s="191"/>
      <c r="S100" s="191"/>
      <c r="T100" s="191"/>
      <c r="U100" s="191"/>
      <c r="V100" s="191"/>
      <c r="W100" s="191"/>
    </row>
    <row r="101" spans="1:23">
      <c r="A101" s="223"/>
      <c r="B101" s="60" t="s">
        <v>122</v>
      </c>
      <c r="C101" s="61"/>
      <c r="D101" s="56"/>
      <c r="E101" s="56"/>
      <c r="F101" s="56"/>
      <c r="G101" s="56"/>
      <c r="H101" s="255"/>
      <c r="I101" s="256"/>
      <c r="J101" s="256"/>
      <c r="K101" s="256"/>
      <c r="L101" s="56"/>
      <c r="M101" s="190"/>
      <c r="N101" s="62"/>
      <c r="O101" s="57"/>
      <c r="P101" s="57"/>
      <c r="Q101" s="57"/>
      <c r="R101" s="57"/>
      <c r="S101" s="63"/>
      <c r="T101" s="59"/>
      <c r="U101" s="59"/>
      <c r="V101" s="59"/>
      <c r="W101" s="59"/>
    </row>
    <row r="102" spans="1:23">
      <c r="A102" s="223"/>
      <c r="B102" s="60" t="s">
        <v>123</v>
      </c>
      <c r="C102" s="61"/>
      <c r="D102" s="56"/>
      <c r="E102" s="56"/>
      <c r="F102" s="56"/>
      <c r="G102" s="56"/>
      <c r="H102" s="255"/>
      <c r="I102" s="256"/>
      <c r="J102" s="256"/>
      <c r="K102" s="256"/>
      <c r="L102" s="56"/>
      <c r="M102" s="190"/>
      <c r="N102" s="62"/>
      <c r="O102" s="57"/>
      <c r="P102" s="57"/>
      <c r="Q102" s="57"/>
      <c r="R102" s="57"/>
      <c r="S102" s="63"/>
      <c r="T102" s="59"/>
      <c r="U102" s="59"/>
      <c r="V102" s="59"/>
      <c r="W102" s="59"/>
    </row>
    <row r="103" spans="1:23" s="47" customFormat="1">
      <c r="A103" s="220"/>
      <c r="B103" s="60" t="s">
        <v>124</v>
      </c>
      <c r="C103" s="61"/>
      <c r="D103" s="56"/>
      <c r="E103" s="56"/>
      <c r="F103" s="56"/>
      <c r="G103" s="56"/>
      <c r="H103" s="255"/>
      <c r="I103" s="256"/>
      <c r="J103" s="256"/>
      <c r="K103" s="256"/>
      <c r="L103" s="56"/>
      <c r="M103" s="190"/>
      <c r="N103" s="62"/>
      <c r="O103" s="57"/>
      <c r="P103" s="57"/>
      <c r="Q103" s="57"/>
      <c r="R103" s="57"/>
      <c r="S103" s="63"/>
      <c r="T103" s="59"/>
      <c r="U103" s="59"/>
      <c r="V103" s="59"/>
      <c r="W103" s="59"/>
    </row>
    <row r="104" spans="1:23" s="25" customFormat="1">
      <c r="A104" s="220" t="s">
        <v>80</v>
      </c>
      <c r="B104" s="224" t="s">
        <v>125</v>
      </c>
      <c r="C104" s="61">
        <f t="shared" ref="C104" si="51">D104+E104+F104</f>
        <v>41082.403000000006</v>
      </c>
      <c r="D104" s="61">
        <f>SUM(D105:D107)</f>
        <v>24844.440000000002</v>
      </c>
      <c r="E104" s="61">
        <f t="shared" ref="E104:F104" si="52">SUM(E105:E107)</f>
        <v>9116.9969999999994</v>
      </c>
      <c r="F104" s="61">
        <f t="shared" si="52"/>
        <v>7120.9660000000003</v>
      </c>
      <c r="G104" s="61"/>
      <c r="H104" s="255">
        <f t="shared" ref="H104" si="53">I104+J104+K104</f>
        <v>6.7654999999999994</v>
      </c>
      <c r="I104" s="255">
        <f>I105+I106+I107</f>
        <v>4.2279999999999998</v>
      </c>
      <c r="J104" s="255">
        <f t="shared" ref="J104:K104" si="54">J105+J106+J107</f>
        <v>1.4184999999999999</v>
      </c>
      <c r="K104" s="255">
        <f t="shared" si="54"/>
        <v>1.119</v>
      </c>
      <c r="L104" s="61"/>
      <c r="M104" s="190">
        <f t="shared" ref="M104" si="55">C104/H104</f>
        <v>6072.3380385780811</v>
      </c>
      <c r="N104" s="62"/>
      <c r="O104" s="191"/>
      <c r="P104" s="191"/>
      <c r="Q104" s="191"/>
      <c r="R104" s="191"/>
      <c r="S104" s="191"/>
      <c r="T104" s="191"/>
      <c r="U104" s="191"/>
      <c r="V104" s="191"/>
      <c r="W104" s="191"/>
    </row>
    <row r="105" spans="1:23" s="47" customFormat="1">
      <c r="A105" s="220"/>
      <c r="B105" s="225" t="s">
        <v>349</v>
      </c>
      <c r="C105" s="61">
        <f t="shared" ref="C105:C107" si="56">D105+E105+F105</f>
        <v>23321.861000000001</v>
      </c>
      <c r="D105" s="256">
        <f>D64+D23</f>
        <v>13733.898000000001</v>
      </c>
      <c r="E105" s="256">
        <f>E64+E23</f>
        <v>2466.9969999999998</v>
      </c>
      <c r="F105" s="256">
        <f>F64+F23</f>
        <v>7120.9660000000003</v>
      </c>
      <c r="G105" s="256"/>
      <c r="H105" s="61">
        <f t="shared" ref="H105:H107" si="57">I105+J105+K105</f>
        <v>3.9135</v>
      </c>
      <c r="I105" s="64">
        <f>(I23*6+I64*6)/12</f>
        <v>2.3635000000000002</v>
      </c>
      <c r="J105" s="64">
        <f>(J23*6+J64*6)/12</f>
        <v>0.43100000000000005</v>
      </c>
      <c r="K105" s="64">
        <v>1.119</v>
      </c>
      <c r="L105" s="56"/>
      <c r="M105" s="190">
        <f t="shared" ref="M105:M123" si="58">C105/H105</f>
        <v>5959.3358885907755</v>
      </c>
      <c r="N105" s="62"/>
      <c r="O105" s="66"/>
      <c r="P105" s="66"/>
      <c r="Q105" s="66"/>
      <c r="R105" s="66"/>
      <c r="S105" s="63"/>
      <c r="T105" s="59"/>
      <c r="U105" s="59"/>
      <c r="V105" s="59"/>
      <c r="W105" s="59"/>
    </row>
    <row r="106" spans="1:23" s="47" customFormat="1">
      <c r="A106" s="220"/>
      <c r="B106" s="225" t="s">
        <v>282</v>
      </c>
      <c r="C106" s="61">
        <f t="shared" si="56"/>
        <v>11110.541999999999</v>
      </c>
      <c r="D106" s="256">
        <f>D65+D24</f>
        <v>11110.541999999999</v>
      </c>
      <c r="E106" s="256"/>
      <c r="F106" s="256"/>
      <c r="G106" s="56"/>
      <c r="H106" s="61">
        <f t="shared" si="57"/>
        <v>1.8644999999999998</v>
      </c>
      <c r="I106" s="64">
        <f>(I24*6+I65*6)/12</f>
        <v>1.8644999999999998</v>
      </c>
      <c r="J106" s="64"/>
      <c r="K106" s="64"/>
      <c r="L106" s="56"/>
      <c r="M106" s="190">
        <f t="shared" si="58"/>
        <v>5958.9927594529363</v>
      </c>
      <c r="N106" s="62"/>
      <c r="O106" s="66"/>
      <c r="P106" s="66"/>
      <c r="Q106" s="66"/>
      <c r="R106" s="66"/>
      <c r="S106" s="63"/>
      <c r="T106" s="63"/>
      <c r="U106" s="59"/>
      <c r="V106" s="59"/>
      <c r="W106" s="59"/>
    </row>
    <row r="107" spans="1:23" s="47" customFormat="1">
      <c r="A107" s="220"/>
      <c r="B107" s="60" t="str">
        <f>B66</f>
        <v>ЗАО "ЭПК"</v>
      </c>
      <c r="C107" s="61">
        <f t="shared" si="56"/>
        <v>6650</v>
      </c>
      <c r="D107" s="256"/>
      <c r="E107" s="256">
        <f>E66+E25</f>
        <v>6650</v>
      </c>
      <c r="F107" s="256"/>
      <c r="G107" s="56"/>
      <c r="H107" s="61">
        <f t="shared" si="57"/>
        <v>0.98749999999999993</v>
      </c>
      <c r="I107" s="56"/>
      <c r="J107" s="64">
        <f>(J25*6+J66*6)/12</f>
        <v>0.98749999999999993</v>
      </c>
      <c r="K107" s="64"/>
      <c r="L107" s="56"/>
      <c r="M107" s="190">
        <f>E107/J107</f>
        <v>6734.177215189874</v>
      </c>
      <c r="N107" s="62"/>
      <c r="O107" s="66"/>
      <c r="P107" s="265"/>
      <c r="Q107" s="66"/>
      <c r="R107" s="66"/>
      <c r="S107" s="63"/>
      <c r="T107" s="59"/>
      <c r="U107" s="59"/>
      <c r="V107" s="59"/>
      <c r="W107" s="59"/>
    </row>
    <row r="108" spans="1:23" s="25" customFormat="1">
      <c r="A108" s="220" t="s">
        <v>126</v>
      </c>
      <c r="B108" s="224" t="s">
        <v>127</v>
      </c>
      <c r="C108" s="61">
        <f>D108+E108+F108</f>
        <v>548949.88099999994</v>
      </c>
      <c r="D108" s="61">
        <f>SUM(D109:D115)</f>
        <v>226145.31099999999</v>
      </c>
      <c r="E108" s="61">
        <f t="shared" ref="E108:F108" si="59">SUM(E109:E115)</f>
        <v>306802.13</v>
      </c>
      <c r="F108" s="61">
        <f t="shared" si="59"/>
        <v>16002.439999999999</v>
      </c>
      <c r="G108" s="61"/>
      <c r="H108" s="61">
        <f>I108+J108+K108</f>
        <v>70.512</v>
      </c>
      <c r="I108" s="61">
        <f>SUM(I109:I115)</f>
        <v>28.191500000000001</v>
      </c>
      <c r="J108" s="61">
        <f>SUM(J109:J115)</f>
        <v>39.677500000000002</v>
      </c>
      <c r="K108" s="61">
        <f>SUM(K109:K115)</f>
        <v>2.6429999999999998</v>
      </c>
      <c r="L108" s="61"/>
      <c r="M108" s="190">
        <f t="shared" si="58"/>
        <v>7785.1979946675738</v>
      </c>
      <c r="N108" s="62"/>
      <c r="O108" s="191"/>
      <c r="P108" s="191"/>
      <c r="Q108" s="191"/>
      <c r="R108" s="191"/>
      <c r="S108" s="191"/>
      <c r="T108" s="191"/>
      <c r="U108" s="191"/>
      <c r="V108" s="191"/>
      <c r="W108" s="191"/>
    </row>
    <row r="109" spans="1:23" s="25" customFormat="1">
      <c r="A109" s="220"/>
      <c r="B109" s="225" t="s">
        <v>279</v>
      </c>
      <c r="C109" s="61">
        <f>D109+F109+E109</f>
        <v>64289.156999999999</v>
      </c>
      <c r="D109" s="56">
        <f>D68+D27</f>
        <v>49438.68</v>
      </c>
      <c r="E109" s="56"/>
      <c r="F109" s="56">
        <f t="shared" ref="F109" si="60">F68+F27</f>
        <v>14850.476999999999</v>
      </c>
      <c r="G109" s="56"/>
      <c r="H109" s="61">
        <f t="shared" ref="H109:H121" si="61">I109+J109+K109</f>
        <v>8.1259999999999994</v>
      </c>
      <c r="I109" s="64">
        <f>(I27*6+I68*6)/12</f>
        <v>5.6310000000000002</v>
      </c>
      <c r="J109" s="64"/>
      <c r="K109" s="64">
        <f>(K27*6+K68*6)/12</f>
        <v>2.4949999999999997</v>
      </c>
      <c r="L109" s="56"/>
      <c r="M109" s="190">
        <f t="shared" si="58"/>
        <v>7911.5379030273198</v>
      </c>
      <c r="N109" s="62"/>
      <c r="O109" s="191"/>
      <c r="P109" s="191"/>
      <c r="Q109" s="191"/>
      <c r="R109" s="191"/>
      <c r="S109" s="191"/>
      <c r="T109" s="191"/>
      <c r="U109" s="191"/>
      <c r="V109" s="191"/>
      <c r="W109" s="191"/>
    </row>
    <row r="110" spans="1:23" s="47" customFormat="1" ht="14.25" hidden="1" customHeight="1">
      <c r="A110" s="220"/>
      <c r="B110" s="225" t="s">
        <v>283</v>
      </c>
      <c r="C110" s="255">
        <f t="shared" ref="C110" si="62">D110+E110+F110</f>
        <v>0</v>
      </c>
      <c r="D110" s="56"/>
      <c r="E110" s="56"/>
      <c r="F110" s="56"/>
      <c r="G110" s="256"/>
      <c r="H110" s="61">
        <f>I110+J110+K110</f>
        <v>0</v>
      </c>
      <c r="I110" s="64"/>
      <c r="J110" s="64"/>
      <c r="K110" s="64"/>
      <c r="L110" s="56"/>
      <c r="M110" s="258" t="e">
        <f t="shared" si="58"/>
        <v>#DIV/0!</v>
      </c>
      <c r="N110" s="62"/>
      <c r="O110" s="66"/>
      <c r="P110" s="66"/>
      <c r="Q110" s="66"/>
      <c r="R110" s="66"/>
      <c r="S110" s="63"/>
      <c r="T110" s="63"/>
      <c r="U110" s="63"/>
      <c r="V110" s="63"/>
      <c r="W110" s="59"/>
    </row>
    <row r="111" spans="1:23" s="47" customFormat="1" ht="14.25" customHeight="1">
      <c r="A111" s="220"/>
      <c r="B111" s="225" t="s">
        <v>280</v>
      </c>
      <c r="C111" s="61">
        <f t="shared" ref="C111:C113" si="63">D111+F111+E111</f>
        <v>15085</v>
      </c>
      <c r="D111" s="56">
        <f t="shared" ref="D111" si="64">D70+D29</f>
        <v>15085</v>
      </c>
      <c r="E111" s="56"/>
      <c r="F111" s="56"/>
      <c r="G111" s="56"/>
      <c r="H111" s="61">
        <f t="shared" ref="H111:H115" si="65">I111+J111+K111</f>
        <v>2.1059999999999999</v>
      </c>
      <c r="I111" s="64">
        <v>2.1059999999999999</v>
      </c>
      <c r="J111" s="56"/>
      <c r="K111" s="56"/>
      <c r="L111" s="56"/>
      <c r="M111" s="190">
        <f t="shared" si="58"/>
        <v>7162.8679962013302</v>
      </c>
      <c r="N111" s="62"/>
      <c r="O111" s="66"/>
      <c r="P111" s="266"/>
      <c r="Q111" s="265"/>
      <c r="R111" s="66"/>
      <c r="S111" s="63"/>
      <c r="T111" s="63"/>
      <c r="U111" s="63"/>
      <c r="V111" s="63"/>
      <c r="W111" s="59"/>
    </row>
    <row r="112" spans="1:23" s="47" customFormat="1" ht="14.25" customHeight="1">
      <c r="A112" s="220"/>
      <c r="B112" s="225" t="s">
        <v>281</v>
      </c>
      <c r="C112" s="61">
        <f t="shared" si="63"/>
        <v>16310</v>
      </c>
      <c r="D112" s="56">
        <f t="shared" ref="D112" si="66">D71+D30</f>
        <v>16310</v>
      </c>
      <c r="E112" s="56"/>
      <c r="F112" s="56"/>
      <c r="G112" s="56"/>
      <c r="H112" s="61">
        <f t="shared" si="65"/>
        <v>1.9789999999999999</v>
      </c>
      <c r="I112" s="64">
        <f>(I30*6+I71*6)/12</f>
        <v>1.9789999999999999</v>
      </c>
      <c r="J112" s="64"/>
      <c r="K112" s="64"/>
      <c r="L112" s="56"/>
      <c r="M112" s="190">
        <f t="shared" si="58"/>
        <v>8241.5361293582628</v>
      </c>
      <c r="N112" s="62"/>
      <c r="O112" s="66"/>
      <c r="P112" s="66"/>
      <c r="Q112" s="66"/>
      <c r="R112" s="66"/>
      <c r="S112" s="63"/>
      <c r="T112" s="63"/>
      <c r="U112" s="63"/>
      <c r="V112" s="63"/>
      <c r="W112" s="59"/>
    </row>
    <row r="113" spans="1:23" s="47" customFormat="1" ht="14.25" customHeight="1">
      <c r="A113" s="220"/>
      <c r="B113" s="260" t="s">
        <v>312</v>
      </c>
      <c r="C113" s="61">
        <f t="shared" si="63"/>
        <v>372522.68099999998</v>
      </c>
      <c r="D113" s="56">
        <f t="shared" ref="D113:F114" si="67">D72+D31</f>
        <v>98391.010000000009</v>
      </c>
      <c r="E113" s="56">
        <f t="shared" si="67"/>
        <v>273111.429</v>
      </c>
      <c r="F113" s="56">
        <f t="shared" si="67"/>
        <v>1020.242</v>
      </c>
      <c r="G113" s="56"/>
      <c r="H113" s="61">
        <f>I113+J113+K113+0.001</f>
        <v>48.364000000000004</v>
      </c>
      <c r="I113" s="64">
        <f>(I31*6+I72*6)/12</f>
        <v>12.600500000000002</v>
      </c>
      <c r="J113" s="64">
        <f t="shared" ref="J113:K115" si="68">(J31*6+J72*6)/12</f>
        <v>35.6295</v>
      </c>
      <c r="K113" s="64">
        <f>(K31*6+K72*6)/12</f>
        <v>0.13300000000000001</v>
      </c>
      <c r="L113" s="56"/>
      <c r="M113" s="190">
        <f t="shared" si="58"/>
        <v>7702.4787238441804</v>
      </c>
      <c r="N113" s="62"/>
      <c r="O113" s="66"/>
      <c r="P113" s="66"/>
      <c r="Q113" s="265"/>
      <c r="R113" s="66"/>
      <c r="S113" s="63"/>
      <c r="T113" s="63"/>
      <c r="U113" s="63"/>
      <c r="V113" s="63"/>
      <c r="W113" s="59"/>
    </row>
    <row r="114" spans="1:23" s="47" customFormat="1" ht="14.25" customHeight="1">
      <c r="A114" s="220"/>
      <c r="B114" s="260" t="s">
        <v>350</v>
      </c>
      <c r="C114" s="61">
        <f t="shared" ref="C114" si="69">D114+F114+E114</f>
        <v>36950</v>
      </c>
      <c r="D114" s="56">
        <f t="shared" si="67"/>
        <v>36950</v>
      </c>
      <c r="E114" s="56"/>
      <c r="F114" s="56"/>
      <c r="G114" s="56"/>
      <c r="H114" s="61">
        <f t="shared" ref="H114" si="70">I114+J114+K114</f>
        <v>4.6760000000000002</v>
      </c>
      <c r="I114" s="64">
        <v>4.6760000000000002</v>
      </c>
      <c r="J114" s="64"/>
      <c r="K114" s="64"/>
      <c r="L114" s="56"/>
      <c r="M114" s="190">
        <f t="shared" ref="M114" si="71">C114/H114</f>
        <v>7902.0530367835754</v>
      </c>
      <c r="N114" s="62"/>
      <c r="O114" s="66"/>
      <c r="P114" s="66"/>
      <c r="Q114" s="265"/>
      <c r="R114" s="66"/>
      <c r="S114" s="63"/>
      <c r="T114" s="63"/>
      <c r="U114" s="63"/>
      <c r="V114" s="63"/>
      <c r="W114" s="59"/>
    </row>
    <row r="115" spans="1:23" s="47" customFormat="1" ht="14.25" customHeight="1">
      <c r="A115" s="220"/>
      <c r="B115" s="225" t="s">
        <v>313</v>
      </c>
      <c r="C115" s="61">
        <f>D115+F115+E115</f>
        <v>43793.042999999998</v>
      </c>
      <c r="D115" s="56">
        <f t="shared" ref="D115:F115" si="72">D74+D33</f>
        <v>9970.6209999999992</v>
      </c>
      <c r="E115" s="56">
        <f t="shared" si="72"/>
        <v>33690.701000000001</v>
      </c>
      <c r="F115" s="56">
        <f t="shared" si="72"/>
        <v>131.721</v>
      </c>
      <c r="G115" s="56"/>
      <c r="H115" s="61">
        <f t="shared" si="65"/>
        <v>5.2619999999999996</v>
      </c>
      <c r="I115" s="64">
        <v>1.1990000000000001</v>
      </c>
      <c r="J115" s="64">
        <f t="shared" si="68"/>
        <v>4.048</v>
      </c>
      <c r="K115" s="64">
        <f t="shared" si="68"/>
        <v>1.4999999999999999E-2</v>
      </c>
      <c r="L115" s="56"/>
      <c r="M115" s="190">
        <f t="shared" si="58"/>
        <v>8322.5091220068425</v>
      </c>
      <c r="N115" s="62"/>
      <c r="O115" s="66"/>
      <c r="P115" s="66"/>
      <c r="Q115" s="66"/>
      <c r="R115" s="66"/>
      <c r="S115" s="63"/>
      <c r="T115" s="63"/>
      <c r="U115" s="63"/>
      <c r="V115" s="63"/>
      <c r="W115" s="59"/>
    </row>
    <row r="116" spans="1:23">
      <c r="A116" s="226" t="s">
        <v>128</v>
      </c>
      <c r="B116" s="227" t="s">
        <v>129</v>
      </c>
      <c r="C116" s="61">
        <f>D116+E116+F116</f>
        <v>76487.062999999995</v>
      </c>
      <c r="D116" s="255">
        <f>D117+D118+D119+D121+D120</f>
        <v>8065.3549999999996</v>
      </c>
      <c r="E116" s="255">
        <f>E117+E118+E119+E121+E120</f>
        <v>68276.047999999995</v>
      </c>
      <c r="F116" s="255">
        <f>F117+F118+F119+F121+F122</f>
        <v>145.66</v>
      </c>
      <c r="G116" s="255"/>
      <c r="H116" s="255">
        <f t="shared" si="61"/>
        <v>13.101000000000001</v>
      </c>
      <c r="I116" s="255">
        <f>I117+I118+I119+I121+I120</f>
        <v>1.1050000000000002</v>
      </c>
      <c r="J116" s="255">
        <f>J117+J118+J119+J121+J120</f>
        <v>11.977</v>
      </c>
      <c r="K116" s="255">
        <f>K117+K118+K119+K121+K122</f>
        <v>1.9E-2</v>
      </c>
      <c r="L116" s="61"/>
      <c r="M116" s="190">
        <f t="shared" si="58"/>
        <v>5838.2614304251574</v>
      </c>
      <c r="N116" s="62"/>
      <c r="O116" s="191"/>
      <c r="P116" s="191"/>
      <c r="Q116" s="191"/>
      <c r="R116" s="191"/>
      <c r="S116" s="191"/>
      <c r="T116" s="191"/>
      <c r="U116" s="191"/>
      <c r="V116" s="191"/>
      <c r="W116" s="191"/>
    </row>
    <row r="117" spans="1:23" s="47" customFormat="1">
      <c r="A117" s="220"/>
      <c r="B117" s="225" t="s">
        <v>284</v>
      </c>
      <c r="C117" s="61">
        <f>D117+E117+F117</f>
        <v>145.66</v>
      </c>
      <c r="D117" s="56"/>
      <c r="E117" s="56"/>
      <c r="F117" s="56">
        <f>F76+F35</f>
        <v>145.66</v>
      </c>
      <c r="G117" s="56"/>
      <c r="H117" s="255">
        <f t="shared" si="61"/>
        <v>1.9E-2</v>
      </c>
      <c r="I117" s="256"/>
      <c r="J117" s="256"/>
      <c r="K117" s="256">
        <v>1.9E-2</v>
      </c>
      <c r="L117" s="56"/>
      <c r="M117" s="190">
        <f t="shared" si="58"/>
        <v>7666.3157894736842</v>
      </c>
      <c r="N117" s="62"/>
      <c r="O117" s="57"/>
      <c r="P117" s="57"/>
      <c r="Q117" s="57"/>
      <c r="R117" s="57"/>
      <c r="S117" s="63"/>
      <c r="T117" s="59"/>
      <c r="U117" s="59"/>
      <c r="V117" s="59"/>
      <c r="W117" s="59"/>
    </row>
    <row r="118" spans="1:23" s="47" customFormat="1">
      <c r="A118" s="220"/>
      <c r="B118" s="225" t="s">
        <v>308</v>
      </c>
      <c r="C118" s="61">
        <f t="shared" ref="C118:C119" si="73">D118+E118+F118</f>
        <v>60592.483999999997</v>
      </c>
      <c r="D118" s="56"/>
      <c r="E118" s="56">
        <f>E77+E36</f>
        <v>60592.483999999997</v>
      </c>
      <c r="F118" s="56"/>
      <c r="G118" s="56"/>
      <c r="H118" s="255">
        <f t="shared" si="61"/>
        <v>10.977</v>
      </c>
      <c r="I118" s="256"/>
      <c r="J118" s="256">
        <v>10.977</v>
      </c>
      <c r="K118" s="256"/>
      <c r="L118" s="56"/>
      <c r="M118" s="190">
        <f t="shared" si="58"/>
        <v>5519.9493486380607</v>
      </c>
      <c r="N118" s="62"/>
      <c r="O118" s="57"/>
      <c r="P118" s="57"/>
      <c r="Q118" s="57"/>
      <c r="R118" s="57"/>
      <c r="S118" s="63"/>
      <c r="T118" s="59"/>
      <c r="U118" s="59"/>
      <c r="V118" s="59"/>
      <c r="W118" s="59"/>
    </row>
    <row r="119" spans="1:23" s="47" customFormat="1">
      <c r="A119" s="220"/>
      <c r="B119" s="225" t="s">
        <v>285</v>
      </c>
      <c r="C119" s="61">
        <f t="shared" si="73"/>
        <v>7683.5640000000003</v>
      </c>
      <c r="D119" s="56"/>
      <c r="E119" s="56">
        <f>E78+E37</f>
        <v>7683.5640000000003</v>
      </c>
      <c r="F119" s="56"/>
      <c r="G119" s="56"/>
      <c r="H119" s="255">
        <f t="shared" si="61"/>
        <v>1</v>
      </c>
      <c r="I119" s="256"/>
      <c r="J119" s="256">
        <v>1</v>
      </c>
      <c r="K119" s="256"/>
      <c r="L119" s="56"/>
      <c r="M119" s="190">
        <f t="shared" si="58"/>
        <v>7683.5640000000003</v>
      </c>
      <c r="N119" s="62"/>
      <c r="O119" s="57"/>
      <c r="P119" s="57"/>
      <c r="Q119" s="57"/>
      <c r="R119" s="57"/>
      <c r="S119" s="63"/>
      <c r="T119" s="59"/>
      <c r="U119" s="59"/>
      <c r="V119" s="59"/>
      <c r="W119" s="59"/>
    </row>
    <row r="120" spans="1:23" s="47" customFormat="1">
      <c r="A120" s="220"/>
      <c r="B120" s="225" t="s">
        <v>311</v>
      </c>
      <c r="C120" s="61">
        <f t="shared" ref="C120" si="74">D120+E120+F120</f>
        <v>8065.3549999999996</v>
      </c>
      <c r="D120" s="56">
        <f t="shared" ref="D120" si="75">D79+D38</f>
        <v>8065.3549999999996</v>
      </c>
      <c r="E120" s="56"/>
      <c r="F120" s="56"/>
      <c r="G120" s="56"/>
      <c r="H120" s="255">
        <f t="shared" ref="H120" si="76">I120+J120+K120</f>
        <v>1.1050000000000002</v>
      </c>
      <c r="I120" s="64">
        <f>(I38*6+I79*6)/12</f>
        <v>1.1050000000000002</v>
      </c>
      <c r="J120" s="256"/>
      <c r="K120" s="256"/>
      <c r="L120" s="56"/>
      <c r="M120" s="190">
        <f t="shared" ref="M120" si="77">C120/H120</f>
        <v>7298.9638009049759</v>
      </c>
      <c r="N120" s="62"/>
      <c r="O120" s="57"/>
      <c r="P120" s="57"/>
      <c r="Q120" s="57"/>
      <c r="R120" s="57"/>
      <c r="S120" s="63"/>
      <c r="T120" s="59"/>
      <c r="U120" s="59"/>
      <c r="V120" s="59"/>
      <c r="W120" s="59"/>
    </row>
    <row r="121" spans="1:23" s="47" customFormat="1" hidden="1">
      <c r="A121" s="220"/>
      <c r="B121" s="225">
        <f>B81</f>
        <v>0</v>
      </c>
      <c r="C121" s="61">
        <f>D121+E121+F121</f>
        <v>0</v>
      </c>
      <c r="D121" s="56"/>
      <c r="E121" s="56"/>
      <c r="F121" s="56"/>
      <c r="G121" s="56"/>
      <c r="H121" s="255">
        <f t="shared" si="61"/>
        <v>0</v>
      </c>
      <c r="I121" s="256"/>
      <c r="J121" s="256"/>
      <c r="K121" s="256"/>
      <c r="L121" s="56"/>
      <c r="M121" s="190" t="e">
        <f t="shared" si="58"/>
        <v>#DIV/0!</v>
      </c>
      <c r="N121" s="62"/>
      <c r="O121" s="57"/>
      <c r="P121" s="57"/>
      <c r="Q121" s="57"/>
      <c r="R121" s="57"/>
      <c r="S121" s="63"/>
      <c r="T121" s="59"/>
      <c r="U121" s="63"/>
      <c r="V121" s="59"/>
      <c r="W121" s="59"/>
    </row>
    <row r="122" spans="1:23" s="47" customFormat="1" hidden="1">
      <c r="A122" s="220"/>
      <c r="B122" s="225"/>
      <c r="C122" s="61"/>
      <c r="D122" s="56"/>
      <c r="E122" s="56"/>
      <c r="F122" s="56"/>
      <c r="G122" s="56"/>
      <c r="H122" s="255"/>
      <c r="I122" s="256"/>
      <c r="J122" s="256"/>
      <c r="K122" s="256"/>
      <c r="L122" s="56"/>
      <c r="M122" s="190"/>
      <c r="N122" s="62"/>
      <c r="O122" s="57"/>
      <c r="P122" s="57"/>
      <c r="Q122" s="57"/>
      <c r="R122" s="57"/>
      <c r="S122" s="63"/>
      <c r="T122" s="59"/>
      <c r="U122" s="63"/>
      <c r="V122" s="59"/>
      <c r="W122" s="59"/>
    </row>
    <row r="123" spans="1:23" s="25" customFormat="1">
      <c r="A123" s="226" t="s">
        <v>130</v>
      </c>
      <c r="B123" s="222" t="s">
        <v>131</v>
      </c>
      <c r="C123" s="61">
        <f t="shared" ref="C123:K123" si="78">C116+C99+C91</f>
        <v>668082.12199999997</v>
      </c>
      <c r="D123" s="61">
        <f t="shared" si="78"/>
        <v>259127.56299999999</v>
      </c>
      <c r="E123" s="61">
        <f t="shared" si="78"/>
        <v>384202.158</v>
      </c>
      <c r="F123" s="61">
        <f t="shared" si="78"/>
        <v>24752.400999999998</v>
      </c>
      <c r="G123" s="61">
        <f t="shared" si="78"/>
        <v>0</v>
      </c>
      <c r="H123" s="61">
        <f>H116+H99+H91</f>
        <v>90.601500000000001</v>
      </c>
      <c r="I123" s="255">
        <f>I116+I99+I91</f>
        <v>33.534499999999994</v>
      </c>
      <c r="J123" s="255">
        <f>J116+J99+J91</f>
        <v>53.074000000000005</v>
      </c>
      <c r="K123" s="255">
        <f t="shared" si="78"/>
        <v>3.9929999999999999</v>
      </c>
      <c r="L123" s="61"/>
      <c r="M123" s="190">
        <f t="shared" si="58"/>
        <v>7373.8527728569616</v>
      </c>
      <c r="N123" s="62"/>
      <c r="O123" s="191"/>
      <c r="P123" s="191"/>
      <c r="Q123" s="191"/>
      <c r="R123" s="191"/>
      <c r="S123" s="191"/>
      <c r="T123" s="191"/>
      <c r="U123" s="191"/>
      <c r="V123" s="191"/>
      <c r="W123" s="191"/>
    </row>
    <row r="124" spans="1:23">
      <c r="H124" s="247" t="e">
        <f>SUM(H91,H105,H115,#REF!,#REF!,#REF!)</f>
        <v>#REF!</v>
      </c>
      <c r="I124" s="247">
        <f>SUM(I91,I105,I115:I115)</f>
        <v>3.5724999999999998</v>
      </c>
      <c r="J124" s="247">
        <f>SUM(J91,J105,J115:J115)</f>
        <v>4.4800000000000004</v>
      </c>
      <c r="K124" s="247">
        <f>SUM(K91,K105,K115:K115)</f>
        <v>1.3459999999999999</v>
      </c>
    </row>
    <row r="125" spans="1:23">
      <c r="D125" s="254"/>
      <c r="E125" s="254"/>
      <c r="F125" s="254"/>
      <c r="H125" s="248">
        <f>H123-H116</f>
        <v>77.500500000000002</v>
      </c>
      <c r="I125" s="248">
        <f t="shared" ref="I125:K125" si="79">I123-I116</f>
        <v>32.429499999999997</v>
      </c>
      <c r="J125" s="248">
        <f t="shared" si="79"/>
        <v>41.097000000000008</v>
      </c>
      <c r="K125" s="248">
        <f t="shared" si="79"/>
        <v>3.9739999999999998</v>
      </c>
    </row>
    <row r="127" spans="1:23">
      <c r="D127" s="254"/>
      <c r="E127" s="254"/>
      <c r="F127" s="254"/>
    </row>
  </sheetData>
  <mergeCells count="26">
    <mergeCell ref="S46:W46"/>
    <mergeCell ref="A90:W90"/>
    <mergeCell ref="A49:W49"/>
    <mergeCell ref="A87:A88"/>
    <mergeCell ref="B87:B88"/>
    <mergeCell ref="C87:G87"/>
    <mergeCell ref="H87:L87"/>
    <mergeCell ref="M87:M88"/>
    <mergeCell ref="N87:R87"/>
    <mergeCell ref="S87:W87"/>
    <mergeCell ref="A8:W8"/>
    <mergeCell ref="A46:A47"/>
    <mergeCell ref="B46:B47"/>
    <mergeCell ref="C46:G46"/>
    <mergeCell ref="A3:H3"/>
    <mergeCell ref="I3:W3"/>
    <mergeCell ref="A5:A6"/>
    <mergeCell ref="B5:B6"/>
    <mergeCell ref="C5:G5"/>
    <mergeCell ref="H5:L5"/>
    <mergeCell ref="M5:M6"/>
    <mergeCell ref="N5:R5"/>
    <mergeCell ref="S5:W5"/>
    <mergeCell ref="H46:L46"/>
    <mergeCell ref="M46:M47"/>
    <mergeCell ref="N46:R46"/>
  </mergeCells>
  <printOptions horizontalCentered="1"/>
  <pageMargins left="0.59055118110236227" right="0" top="0.19685039370078741" bottom="0.19685039370078741" header="0" footer="0"/>
  <pageSetup paperSize="9" scale="70" orientation="landscape" r:id="rId1"/>
  <headerFooter alignWithMargins="0"/>
  <rowBreaks count="2" manualBreakCount="2">
    <brk id="43" max="16383" man="1"/>
    <brk id="8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N175"/>
  <sheetViews>
    <sheetView view="pageBreakPreview" topLeftCell="C100" zoomScale="75" zoomScaleNormal="75" zoomScaleSheetLayoutView="75" workbookViewId="0">
      <selection activeCell="Q126" sqref="Q126"/>
    </sheetView>
  </sheetViews>
  <sheetFormatPr defaultColWidth="9.140625" defaultRowHeight="15.75"/>
  <cols>
    <col min="1" max="1" width="9.140625" style="127"/>
    <col min="2" max="2" width="67.5703125" style="128" customWidth="1"/>
    <col min="3" max="3" width="17.42578125" style="129" customWidth="1"/>
    <col min="4" max="4" width="13.85546875" style="1" customWidth="1"/>
    <col min="5" max="5" width="13.7109375" style="1" customWidth="1"/>
    <col min="6" max="6" width="17.7109375" style="1" customWidth="1"/>
    <col min="7" max="7" width="17.42578125" style="129" customWidth="1"/>
    <col min="8" max="8" width="13.28515625" style="1" customWidth="1"/>
    <col min="9" max="9" width="12.140625" style="1" customWidth="1"/>
    <col min="10" max="10" width="17.7109375" style="1" customWidth="1"/>
    <col min="11" max="11" width="17.42578125" style="129" customWidth="1"/>
    <col min="12" max="13" width="12.140625" style="1" customWidth="1"/>
    <col min="14" max="14" width="19" style="1" customWidth="1"/>
    <col min="15" max="16384" width="9.140625" style="1"/>
  </cols>
  <sheetData>
    <row r="1" spans="1:14" s="78" customFormat="1">
      <c r="A1" s="75" t="s">
        <v>132</v>
      </c>
      <c r="B1" s="76"/>
      <c r="C1" s="77"/>
      <c r="G1" s="77"/>
      <c r="K1" s="77"/>
      <c r="N1" s="78" t="s">
        <v>133</v>
      </c>
    </row>
    <row r="2" spans="1:14" s="78" customFormat="1" ht="36.75" customHeight="1">
      <c r="A2" s="371" t="s">
        <v>347</v>
      </c>
      <c r="B2" s="371"/>
      <c r="C2" s="372"/>
      <c r="D2" s="372"/>
      <c r="E2" s="372"/>
      <c r="F2" s="372"/>
    </row>
    <row r="3" spans="1:14" s="78" customFormat="1" ht="18.75" customHeight="1">
      <c r="A3" s="360" t="str">
        <f>П1.6!I3</f>
        <v>ОАО "КузбассЭлектро"</v>
      </c>
      <c r="B3" s="360"/>
      <c r="C3" s="360"/>
      <c r="D3" s="360"/>
      <c r="E3" s="360"/>
      <c r="F3" s="360"/>
    </row>
    <row r="4" spans="1:14" s="78" customFormat="1" ht="16.5" thickBot="1">
      <c r="A4" s="79"/>
      <c r="B4" s="80"/>
      <c r="C4" s="81"/>
      <c r="D4" s="79"/>
      <c r="E4" s="79"/>
      <c r="F4" s="79"/>
      <c r="G4" s="81"/>
      <c r="H4" s="79"/>
      <c r="I4" s="79"/>
      <c r="J4" s="79"/>
      <c r="K4" s="81"/>
      <c r="L4" s="79"/>
      <c r="M4" s="79"/>
      <c r="N4" s="79"/>
    </row>
    <row r="5" spans="1:14" ht="27" customHeight="1">
      <c r="A5" s="373" t="s">
        <v>134</v>
      </c>
      <c r="B5" s="375" t="s">
        <v>12</v>
      </c>
      <c r="C5" s="377" t="str">
        <f>П1.6!A8</f>
        <v>1 полугодие 2020г.</v>
      </c>
      <c r="D5" s="368"/>
      <c r="E5" s="369"/>
      <c r="F5" s="370"/>
      <c r="G5" s="367" t="str">
        <f>П1.5!I4</f>
        <v>2 полугодие 2020г.</v>
      </c>
      <c r="H5" s="368"/>
      <c r="I5" s="369"/>
      <c r="J5" s="370"/>
      <c r="K5" s="367" t="str">
        <f>П1.5!N4</f>
        <v>2020 год</v>
      </c>
      <c r="L5" s="368"/>
      <c r="M5" s="369"/>
      <c r="N5" s="370"/>
    </row>
    <row r="6" spans="1:14" ht="48" thickBot="1">
      <c r="A6" s="374"/>
      <c r="B6" s="376"/>
      <c r="C6" s="82" t="s">
        <v>135</v>
      </c>
      <c r="D6" s="83" t="s">
        <v>314</v>
      </c>
      <c r="E6" s="83" t="s">
        <v>315</v>
      </c>
      <c r="F6" s="84" t="s">
        <v>136</v>
      </c>
      <c r="G6" s="85" t="s">
        <v>135</v>
      </c>
      <c r="H6" s="83" t="s">
        <v>314</v>
      </c>
      <c r="I6" s="83" t="s">
        <v>315</v>
      </c>
      <c r="J6" s="84" t="s">
        <v>136</v>
      </c>
      <c r="K6" s="85" t="s">
        <v>135</v>
      </c>
      <c r="L6" s="83" t="s">
        <v>314</v>
      </c>
      <c r="M6" s="83" t="s">
        <v>315</v>
      </c>
      <c r="N6" s="84" t="s">
        <v>136</v>
      </c>
    </row>
    <row r="7" spans="1:14" ht="18" customHeight="1">
      <c r="A7" s="228">
        <v>1</v>
      </c>
      <c r="B7" s="229" t="s">
        <v>137</v>
      </c>
      <c r="C7" s="192">
        <f>C10</f>
        <v>331097.54499999998</v>
      </c>
      <c r="D7" s="193">
        <f>D10</f>
        <v>90.376999999999995</v>
      </c>
      <c r="E7" s="238"/>
      <c r="F7" s="333">
        <v>590597</v>
      </c>
      <c r="G7" s="192">
        <f>G10</f>
        <v>352103.45600000001</v>
      </c>
      <c r="H7" s="193">
        <f>H10</f>
        <v>95.4</v>
      </c>
      <c r="I7" s="268"/>
      <c r="J7" s="333">
        <f>F7</f>
        <v>590597</v>
      </c>
      <c r="K7" s="192">
        <f>C7+G7</f>
        <v>683201.00099999993</v>
      </c>
      <c r="L7" s="193">
        <f>L10</f>
        <v>92.888500000000008</v>
      </c>
      <c r="M7" s="268"/>
      <c r="N7" s="333">
        <f>J7</f>
        <v>590597</v>
      </c>
    </row>
    <row r="8" spans="1:14" ht="17.25" customHeight="1">
      <c r="A8" s="106"/>
      <c r="B8" s="107" t="s">
        <v>138</v>
      </c>
      <c r="C8" s="108"/>
      <c r="D8" s="110"/>
      <c r="E8" s="109"/>
      <c r="F8" s="86"/>
      <c r="G8" s="108"/>
      <c r="H8" s="110"/>
      <c r="I8" s="269"/>
      <c r="J8" s="86"/>
      <c r="K8" s="108"/>
      <c r="L8" s="110"/>
      <c r="M8" s="269"/>
      <c r="N8" s="86"/>
    </row>
    <row r="9" spans="1:14" s="87" customFormat="1" ht="18" customHeight="1">
      <c r="A9" s="88" t="s">
        <v>59</v>
      </c>
      <c r="B9" s="89" t="s">
        <v>139</v>
      </c>
      <c r="C9" s="194"/>
      <c r="D9" s="196"/>
      <c r="E9" s="195"/>
      <c r="F9" s="86"/>
      <c r="G9" s="194"/>
      <c r="H9" s="196"/>
      <c r="I9" s="270"/>
      <c r="J9" s="86"/>
      <c r="K9" s="194"/>
      <c r="L9" s="196"/>
      <c r="M9" s="270"/>
      <c r="N9" s="86"/>
    </row>
    <row r="10" spans="1:14" s="87" customFormat="1" ht="18" customHeight="1">
      <c r="A10" s="88" t="s">
        <v>60</v>
      </c>
      <c r="B10" s="89" t="s">
        <v>140</v>
      </c>
      <c r="C10" s="194">
        <f>П1.4!D7</f>
        <v>331097.54499999998</v>
      </c>
      <c r="D10" s="196">
        <f>П1.5!D7</f>
        <v>90.376999999999995</v>
      </c>
      <c r="E10" s="195"/>
      <c r="F10" s="86"/>
      <c r="G10" s="194">
        <f>П1.4!I7</f>
        <v>352103.45600000001</v>
      </c>
      <c r="H10" s="196">
        <f>П1.5!I7</f>
        <v>95.4</v>
      </c>
      <c r="I10" s="270"/>
      <c r="J10" s="86"/>
      <c r="K10" s="192">
        <f>C10+G10</f>
        <v>683201.00099999993</v>
      </c>
      <c r="L10" s="196">
        <f>П1.5!N7</f>
        <v>92.888500000000008</v>
      </c>
      <c r="M10" s="270"/>
      <c r="N10" s="86"/>
    </row>
    <row r="11" spans="1:14" s="93" customFormat="1" ht="18" customHeight="1">
      <c r="A11" s="88"/>
      <c r="B11" s="89" t="s">
        <v>141</v>
      </c>
      <c r="C11" s="90"/>
      <c r="D11" s="92"/>
      <c r="E11" s="91"/>
      <c r="F11" s="86"/>
      <c r="G11" s="90"/>
      <c r="H11" s="92"/>
      <c r="I11" s="271"/>
      <c r="J11" s="86"/>
      <c r="K11" s="90"/>
      <c r="L11" s="92"/>
      <c r="M11" s="271"/>
      <c r="N11" s="86"/>
    </row>
    <row r="12" spans="1:14" s="93" customFormat="1" ht="18" customHeight="1">
      <c r="A12" s="88" t="s">
        <v>118</v>
      </c>
      <c r="B12" s="89" t="s">
        <v>309</v>
      </c>
      <c r="C12" s="90">
        <v>16201.692999999999</v>
      </c>
      <c r="D12" s="91">
        <v>6.1749999999999998</v>
      </c>
      <c r="E12" s="261"/>
      <c r="F12" s="86"/>
      <c r="G12" s="90">
        <v>16607.416000000001</v>
      </c>
      <c r="H12" s="91">
        <v>6.1749999999999998</v>
      </c>
      <c r="I12" s="261"/>
      <c r="J12" s="86"/>
      <c r="K12" s="90">
        <f>C12+G12</f>
        <v>32809.108999999997</v>
      </c>
      <c r="L12" s="91">
        <v>6.1749999999999998</v>
      </c>
      <c r="M12" s="261"/>
      <c r="N12" s="86"/>
    </row>
    <row r="13" spans="1:14" s="93" customFormat="1" ht="18" customHeight="1">
      <c r="A13" s="88" t="s">
        <v>119</v>
      </c>
      <c r="B13" s="89" t="s">
        <v>310</v>
      </c>
      <c r="C13" s="90">
        <v>275597.44799999997</v>
      </c>
      <c r="D13" s="92">
        <v>73.337999999999994</v>
      </c>
      <c r="E13" s="91"/>
      <c r="F13" s="86"/>
      <c r="G13" s="90">
        <v>294276.84600000002</v>
      </c>
      <c r="H13" s="92">
        <v>78.040000000000006</v>
      </c>
      <c r="I13" s="271"/>
      <c r="J13" s="86"/>
      <c r="K13" s="90">
        <f>C13+G13</f>
        <v>569874.29399999999</v>
      </c>
      <c r="L13" s="92">
        <v>75.688999999999993</v>
      </c>
      <c r="M13" s="271"/>
      <c r="N13" s="86"/>
    </row>
    <row r="14" spans="1:14" s="93" customFormat="1" ht="18" customHeight="1">
      <c r="A14" s="88" t="s">
        <v>144</v>
      </c>
      <c r="B14" s="89" t="s">
        <v>311</v>
      </c>
      <c r="C14" s="90">
        <v>38334.6</v>
      </c>
      <c r="D14" s="92">
        <v>10.497999999999999</v>
      </c>
      <c r="E14" s="91"/>
      <c r="F14" s="86"/>
      <c r="G14" s="90">
        <v>40363.597999999998</v>
      </c>
      <c r="H14" s="92">
        <v>10.852</v>
      </c>
      <c r="I14" s="271"/>
      <c r="J14" s="86"/>
      <c r="K14" s="90">
        <f>C14+G14</f>
        <v>78698.198000000004</v>
      </c>
      <c r="L14" s="92">
        <v>10.675000000000001</v>
      </c>
      <c r="M14" s="271"/>
      <c r="N14" s="86"/>
    </row>
    <row r="15" spans="1:14" s="93" customFormat="1" ht="18" customHeight="1">
      <c r="A15" s="88" t="s">
        <v>286</v>
      </c>
      <c r="B15" s="89" t="s">
        <v>319</v>
      </c>
      <c r="C15" s="90">
        <v>539.84</v>
      </c>
      <c r="D15" s="92">
        <v>0.21</v>
      </c>
      <c r="E15" s="91"/>
      <c r="F15" s="86"/>
      <c r="G15" s="90">
        <v>514.26300000000003</v>
      </c>
      <c r="H15" s="92">
        <v>0.21</v>
      </c>
      <c r="I15" s="271"/>
      <c r="J15" s="86"/>
      <c r="K15" s="90">
        <f>C15+G15</f>
        <v>1054.1030000000001</v>
      </c>
      <c r="L15" s="92">
        <v>0.21</v>
      </c>
      <c r="M15" s="271"/>
      <c r="N15" s="86"/>
    </row>
    <row r="16" spans="1:14" s="93" customFormat="1" ht="18" customHeight="1">
      <c r="A16" s="88" t="s">
        <v>287</v>
      </c>
      <c r="B16" s="89" t="s">
        <v>288</v>
      </c>
      <c r="C16" s="90">
        <v>423.964</v>
      </c>
      <c r="D16" s="92">
        <v>0.156</v>
      </c>
      <c r="E16" s="91"/>
      <c r="F16" s="86"/>
      <c r="G16" s="90">
        <v>341.33300000000003</v>
      </c>
      <c r="H16" s="92">
        <v>0.123</v>
      </c>
      <c r="I16" s="271"/>
      <c r="J16" s="86"/>
      <c r="K16" s="90">
        <f>C16+G16</f>
        <v>765.29700000000003</v>
      </c>
      <c r="L16" s="92">
        <v>0.14000000000000001</v>
      </c>
      <c r="M16" s="271"/>
      <c r="N16" s="86"/>
    </row>
    <row r="17" spans="1:14" s="93" customFormat="1" ht="18" customHeight="1">
      <c r="A17" s="94"/>
      <c r="B17" s="95" t="s">
        <v>145</v>
      </c>
      <c r="C17" s="96"/>
      <c r="D17" s="99"/>
      <c r="E17" s="97"/>
      <c r="F17" s="98"/>
      <c r="G17" s="96"/>
      <c r="H17" s="99"/>
      <c r="I17" s="272"/>
      <c r="J17" s="98"/>
      <c r="K17" s="96"/>
      <c r="L17" s="99"/>
      <c r="M17" s="272"/>
      <c r="N17" s="98"/>
    </row>
    <row r="18" spans="1:14" s="22" customFormat="1" ht="18" customHeight="1">
      <c r="A18" s="112" t="s">
        <v>38</v>
      </c>
      <c r="B18" s="113" t="s">
        <v>146</v>
      </c>
      <c r="C18" s="194">
        <f>П1.4!D22</f>
        <v>6953.049</v>
      </c>
      <c r="D18" s="196">
        <f>П1.5!D22</f>
        <v>1.8979999999999999</v>
      </c>
      <c r="E18" s="195"/>
      <c r="F18" s="100"/>
      <c r="G18" s="194">
        <f>П1.4!I22</f>
        <v>7394.1720000000005</v>
      </c>
      <c r="H18" s="196">
        <f>П1.5!I22</f>
        <v>2.0029999999999997</v>
      </c>
      <c r="I18" s="270"/>
      <c r="J18" s="100"/>
      <c r="K18" s="192">
        <f>C18+G18</f>
        <v>14347.221000000001</v>
      </c>
      <c r="L18" s="196">
        <f>П1.5!N22</f>
        <v>1.9504999999999997</v>
      </c>
      <c r="M18" s="270"/>
      <c r="N18" s="100"/>
    </row>
    <row r="19" spans="1:14" s="22" customFormat="1" ht="18" customHeight="1">
      <c r="A19" s="112" t="s">
        <v>128</v>
      </c>
      <c r="B19" s="113" t="s">
        <v>147</v>
      </c>
      <c r="C19" s="194">
        <f>C10-C18</f>
        <v>324144.49599999998</v>
      </c>
      <c r="D19" s="196">
        <f>D10-D18</f>
        <v>88.478999999999999</v>
      </c>
      <c r="E19" s="195"/>
      <c r="F19" s="100"/>
      <c r="G19" s="194">
        <f>G10-G18</f>
        <v>344709.28399999999</v>
      </c>
      <c r="H19" s="196">
        <f>H10-H18</f>
        <v>93.397000000000006</v>
      </c>
      <c r="I19" s="270"/>
      <c r="J19" s="100"/>
      <c r="K19" s="192">
        <f>C19+G19</f>
        <v>668853.78</v>
      </c>
      <c r="L19" s="196">
        <f>L10-L18</f>
        <v>90.938000000000002</v>
      </c>
      <c r="M19" s="270"/>
      <c r="N19" s="100"/>
    </row>
    <row r="20" spans="1:14" s="22" customFormat="1" ht="18" customHeight="1">
      <c r="A20" s="106"/>
      <c r="B20" s="107" t="s">
        <v>148</v>
      </c>
      <c r="C20" s="108"/>
      <c r="D20" s="110"/>
      <c r="E20" s="109"/>
      <c r="F20" s="86"/>
      <c r="G20" s="108"/>
      <c r="H20" s="110"/>
      <c r="I20" s="269"/>
      <c r="J20" s="86"/>
      <c r="K20" s="108"/>
      <c r="L20" s="110"/>
      <c r="M20" s="269"/>
      <c r="N20" s="86"/>
    </row>
    <row r="21" spans="1:14" s="102" customFormat="1" ht="18" customHeight="1">
      <c r="A21" s="112" t="s">
        <v>149</v>
      </c>
      <c r="B21" s="113" t="s">
        <v>150</v>
      </c>
      <c r="C21" s="194">
        <f>П1.4!D32</f>
        <v>284519.48000000004</v>
      </c>
      <c r="D21" s="196">
        <f>П1.5!D32</f>
        <v>74.745000000000005</v>
      </c>
      <c r="E21" s="195"/>
      <c r="F21" s="86"/>
      <c r="G21" s="194">
        <f>П1.4!I32</f>
        <v>307075.57900000003</v>
      </c>
      <c r="H21" s="196">
        <f>П1.5!I32</f>
        <v>80.259</v>
      </c>
      <c r="I21" s="270"/>
      <c r="J21" s="86"/>
      <c r="K21" s="192">
        <f>C21+G21</f>
        <v>591595.05900000012</v>
      </c>
      <c r="L21" s="196">
        <f>П1.5!N32</f>
        <v>77.501000000000005</v>
      </c>
      <c r="M21" s="270"/>
      <c r="N21" s="86"/>
    </row>
    <row r="22" spans="1:14" s="102" customFormat="1" ht="18" customHeight="1">
      <c r="A22" s="112" t="s">
        <v>151</v>
      </c>
      <c r="B22" s="113" t="s">
        <v>152</v>
      </c>
      <c r="C22" s="194">
        <f>П1.4!D28+П1.4!D34</f>
        <v>39625.015999999996</v>
      </c>
      <c r="D22" s="196">
        <f>П1.5!D35+П1.5!D28</f>
        <v>13.733999999999998</v>
      </c>
      <c r="E22" s="195"/>
      <c r="F22" s="86"/>
      <c r="G22" s="194">
        <f>П1.4!I28+П1.4!I34</f>
        <v>37633.704999999994</v>
      </c>
      <c r="H22" s="196">
        <f>П1.5!I35+П1.5!I28</f>
        <v>13.138</v>
      </c>
      <c r="I22" s="270"/>
      <c r="J22" s="86"/>
      <c r="K22" s="192">
        <f>C22+G22</f>
        <v>77258.72099999999</v>
      </c>
      <c r="L22" s="196">
        <f>П1.5!N28+П1.5!N35</f>
        <v>13.437000000000001</v>
      </c>
      <c r="M22" s="270"/>
      <c r="N22" s="86"/>
    </row>
    <row r="23" spans="1:14" s="93" customFormat="1" ht="18" customHeight="1">
      <c r="A23" s="94"/>
      <c r="B23" s="95" t="s">
        <v>153</v>
      </c>
      <c r="C23" s="96"/>
      <c r="D23" s="99"/>
      <c r="E23" s="97"/>
      <c r="F23" s="98"/>
      <c r="G23" s="96"/>
      <c r="H23" s="99"/>
      <c r="I23" s="272"/>
      <c r="J23" s="98"/>
      <c r="K23" s="96"/>
      <c r="L23" s="99"/>
      <c r="M23" s="272"/>
      <c r="N23" s="98"/>
    </row>
    <row r="24" spans="1:14" s="49" customFormat="1" ht="18" customHeight="1">
      <c r="A24" s="88" t="s">
        <v>154</v>
      </c>
      <c r="B24" s="89" t="str">
        <f>B12</f>
        <v>ПАО "ФСК ЕЭС"</v>
      </c>
      <c r="C24" s="90">
        <v>0</v>
      </c>
      <c r="D24" s="92">
        <v>0</v>
      </c>
      <c r="E24" s="91"/>
      <c r="F24" s="86"/>
      <c r="G24" s="90">
        <v>0</v>
      </c>
      <c r="H24" s="92">
        <v>0</v>
      </c>
      <c r="I24" s="271"/>
      <c r="J24" s="86"/>
      <c r="K24" s="90">
        <f t="shared" ref="K24:K40" si="0">C24+G24</f>
        <v>0</v>
      </c>
      <c r="L24" s="92">
        <v>0</v>
      </c>
      <c r="M24" s="271"/>
      <c r="N24" s="86"/>
    </row>
    <row r="25" spans="1:14" s="93" customFormat="1" ht="18" customHeight="1">
      <c r="A25" s="88" t="s">
        <v>155</v>
      </c>
      <c r="B25" s="103" t="s">
        <v>156</v>
      </c>
      <c r="C25" s="90">
        <f>C24-C12</f>
        <v>-16201.692999999999</v>
      </c>
      <c r="D25" s="92">
        <f>D24-D12</f>
        <v>-6.1749999999999998</v>
      </c>
      <c r="E25" s="91"/>
      <c r="F25" s="105"/>
      <c r="G25" s="90">
        <f>G24-G12</f>
        <v>-16607.416000000001</v>
      </c>
      <c r="H25" s="92">
        <f>H24-H12</f>
        <v>-6.1749999999999998</v>
      </c>
      <c r="I25" s="271"/>
      <c r="J25" s="105"/>
      <c r="K25" s="90">
        <f t="shared" si="0"/>
        <v>-32809.108999999997</v>
      </c>
      <c r="L25" s="92">
        <f>L24-L12</f>
        <v>-6.1749999999999998</v>
      </c>
      <c r="M25" s="271"/>
      <c r="N25" s="105"/>
    </row>
    <row r="26" spans="1:14" s="93" customFormat="1" ht="17.25" customHeight="1">
      <c r="A26" s="88" t="s">
        <v>157</v>
      </c>
      <c r="B26" s="89" t="str">
        <f>B13</f>
        <v>ПАО "МРСК Сибири"-"Кузбассэнерго-РЭС"</v>
      </c>
      <c r="C26" s="90">
        <f>П1.6!C35</f>
        <v>67.429000000000002</v>
      </c>
      <c r="D26" s="92">
        <f>П1.6!H35</f>
        <v>2.4E-2</v>
      </c>
      <c r="E26" s="91"/>
      <c r="F26" s="105"/>
      <c r="G26" s="90">
        <f>П1.6!C76</f>
        <v>78.230999999999995</v>
      </c>
      <c r="H26" s="92">
        <f>П1.6!H76</f>
        <v>1.2999999999999999E-2</v>
      </c>
      <c r="I26" s="271"/>
      <c r="J26" s="105"/>
      <c r="K26" s="90">
        <f t="shared" si="0"/>
        <v>145.66</v>
      </c>
      <c r="L26" s="92">
        <f>П1.6!H117</f>
        <v>1.9E-2</v>
      </c>
      <c r="M26" s="271"/>
      <c r="N26" s="105"/>
    </row>
    <row r="27" spans="1:14" s="93" customFormat="1" ht="20.25" customHeight="1">
      <c r="A27" s="88" t="s">
        <v>158</v>
      </c>
      <c r="B27" s="103" t="s">
        <v>159</v>
      </c>
      <c r="C27" s="90">
        <f>C26-C13</f>
        <v>-275530.01899999997</v>
      </c>
      <c r="D27" s="92">
        <f>D26-D13</f>
        <v>-73.313999999999993</v>
      </c>
      <c r="E27" s="91"/>
      <c r="F27" s="105"/>
      <c r="G27" s="90">
        <f>G26-G13</f>
        <v>-294198.61499999999</v>
      </c>
      <c r="H27" s="92">
        <f>H26-H13</f>
        <v>-78.027000000000001</v>
      </c>
      <c r="I27" s="271"/>
      <c r="J27" s="105"/>
      <c r="K27" s="90">
        <f t="shared" si="0"/>
        <v>-569728.63399999996</v>
      </c>
      <c r="L27" s="92">
        <f>L26-L13</f>
        <v>-75.669999999999987</v>
      </c>
      <c r="M27" s="271"/>
      <c r="N27" s="105"/>
    </row>
    <row r="28" spans="1:14" s="93" customFormat="1" ht="20.25" customHeight="1">
      <c r="A28" s="88" t="s">
        <v>160</v>
      </c>
      <c r="B28" s="103" t="str">
        <f>B14</f>
        <v>АО "Электросеть"</v>
      </c>
      <c r="C28" s="90">
        <v>0</v>
      </c>
      <c r="D28" s="92">
        <v>0</v>
      </c>
      <c r="E28" s="91"/>
      <c r="F28" s="105"/>
      <c r="G28" s="90">
        <v>0</v>
      </c>
      <c r="H28" s="92">
        <v>0</v>
      </c>
      <c r="I28" s="271"/>
      <c r="J28" s="105"/>
      <c r="K28" s="90">
        <f t="shared" si="0"/>
        <v>0</v>
      </c>
      <c r="L28" s="92">
        <v>0</v>
      </c>
      <c r="M28" s="271"/>
      <c r="N28" s="105"/>
    </row>
    <row r="29" spans="1:14" s="93" customFormat="1" ht="20.25" customHeight="1">
      <c r="A29" s="88" t="s">
        <v>289</v>
      </c>
      <c r="B29" s="103" t="s">
        <v>296</v>
      </c>
      <c r="C29" s="90">
        <f>C28-C14</f>
        <v>-38334.6</v>
      </c>
      <c r="D29" s="92">
        <f>D28-D14</f>
        <v>-10.497999999999999</v>
      </c>
      <c r="E29" s="91"/>
      <c r="F29" s="105"/>
      <c r="G29" s="90">
        <f>G28-G14</f>
        <v>-40363.597999999998</v>
      </c>
      <c r="H29" s="92">
        <f>H28-H14</f>
        <v>-10.852</v>
      </c>
      <c r="I29" s="271"/>
      <c r="J29" s="105"/>
      <c r="K29" s="90">
        <f t="shared" si="0"/>
        <v>-78698.198000000004</v>
      </c>
      <c r="L29" s="92">
        <f>L28-L14</f>
        <v>-10.675000000000001</v>
      </c>
      <c r="M29" s="271"/>
      <c r="N29" s="105"/>
    </row>
    <row r="30" spans="1:14" s="93" customFormat="1" ht="20.25" customHeight="1">
      <c r="A30" s="88" t="s">
        <v>290</v>
      </c>
      <c r="B30" s="103" t="str">
        <f>B15</f>
        <v>АО "ЭнергоПаритет"</v>
      </c>
      <c r="C30" s="90">
        <v>0</v>
      </c>
      <c r="D30" s="92">
        <v>0</v>
      </c>
      <c r="E30" s="91"/>
      <c r="F30" s="105"/>
      <c r="G30" s="90">
        <v>0</v>
      </c>
      <c r="H30" s="92">
        <v>0</v>
      </c>
      <c r="I30" s="271"/>
      <c r="J30" s="105"/>
      <c r="K30" s="90">
        <f t="shared" si="0"/>
        <v>0</v>
      </c>
      <c r="L30" s="92">
        <v>0</v>
      </c>
      <c r="M30" s="271"/>
      <c r="N30" s="105"/>
    </row>
    <row r="31" spans="1:14" s="93" customFormat="1" ht="20.25" customHeight="1">
      <c r="A31" s="88" t="s">
        <v>294</v>
      </c>
      <c r="B31" s="103" t="s">
        <v>297</v>
      </c>
      <c r="C31" s="90">
        <f>C30-C15</f>
        <v>-539.84</v>
      </c>
      <c r="D31" s="92">
        <f>D30-D15</f>
        <v>-0.21</v>
      </c>
      <c r="E31" s="91"/>
      <c r="F31" s="105"/>
      <c r="G31" s="90">
        <f>G30-G15</f>
        <v>-514.26300000000003</v>
      </c>
      <c r="H31" s="92">
        <f>H30-H15</f>
        <v>-0.21</v>
      </c>
      <c r="I31" s="271"/>
      <c r="J31" s="105"/>
      <c r="K31" s="90">
        <f t="shared" si="0"/>
        <v>-1054.1030000000001</v>
      </c>
      <c r="L31" s="92">
        <f>L30-L15</f>
        <v>-0.21</v>
      </c>
      <c r="M31" s="271"/>
      <c r="N31" s="105"/>
    </row>
    <row r="32" spans="1:14" s="93" customFormat="1" ht="20.25" customHeight="1">
      <c r="A32" s="88" t="s">
        <v>291</v>
      </c>
      <c r="B32" s="103" t="str">
        <f>B16</f>
        <v>ОАО "РЖД"</v>
      </c>
      <c r="C32" s="90">
        <v>0</v>
      </c>
      <c r="D32" s="92">
        <v>0</v>
      </c>
      <c r="E32" s="91"/>
      <c r="F32" s="105"/>
      <c r="G32" s="90">
        <v>0</v>
      </c>
      <c r="H32" s="92">
        <v>0</v>
      </c>
      <c r="I32" s="271"/>
      <c r="J32" s="105"/>
      <c r="K32" s="90">
        <f t="shared" si="0"/>
        <v>0</v>
      </c>
      <c r="L32" s="92">
        <v>0</v>
      </c>
      <c r="M32" s="271"/>
      <c r="N32" s="105"/>
    </row>
    <row r="33" spans="1:14" s="93" customFormat="1" ht="20.25" customHeight="1">
      <c r="A33" s="88" t="s">
        <v>295</v>
      </c>
      <c r="B33" s="103" t="s">
        <v>297</v>
      </c>
      <c r="C33" s="90">
        <f>C32-C16</f>
        <v>-423.964</v>
      </c>
      <c r="D33" s="92">
        <f>D32-D16</f>
        <v>-0.156</v>
      </c>
      <c r="E33" s="91"/>
      <c r="F33" s="105"/>
      <c r="G33" s="90">
        <f>G32-G16</f>
        <v>-341.33300000000003</v>
      </c>
      <c r="H33" s="92">
        <f>H32-H16</f>
        <v>-0.123</v>
      </c>
      <c r="I33" s="271"/>
      <c r="J33" s="105"/>
      <c r="K33" s="90">
        <f t="shared" si="0"/>
        <v>-765.29700000000003</v>
      </c>
      <c r="L33" s="92">
        <f>L32-L16</f>
        <v>-0.14000000000000001</v>
      </c>
      <c r="M33" s="271"/>
      <c r="N33" s="105"/>
    </row>
    <row r="34" spans="1:14" s="93" customFormat="1" ht="20.25" customHeight="1">
      <c r="A34" s="88" t="s">
        <v>292</v>
      </c>
      <c r="B34" s="103" t="str">
        <f>П1.6!B118</f>
        <v>ООО "КЭнК"</v>
      </c>
      <c r="C34" s="90">
        <f>П1.6!C36</f>
        <v>31089.728999999999</v>
      </c>
      <c r="D34" s="92">
        <f>П1.6!H36</f>
        <v>11.263999999999999</v>
      </c>
      <c r="E34" s="91"/>
      <c r="F34" s="105"/>
      <c r="G34" s="90">
        <f>П1.6!C77</f>
        <v>29502.755000000001</v>
      </c>
      <c r="H34" s="92">
        <f>П1.6!H77</f>
        <v>10.689</v>
      </c>
      <c r="I34" s="271"/>
      <c r="J34" s="105"/>
      <c r="K34" s="90">
        <f t="shared" si="0"/>
        <v>60592.483999999997</v>
      </c>
      <c r="L34" s="92">
        <f>П1.6!H118</f>
        <v>10.977</v>
      </c>
      <c r="M34" s="271"/>
      <c r="N34" s="105"/>
    </row>
    <row r="35" spans="1:14" s="93" customFormat="1" ht="20.25" customHeight="1">
      <c r="A35" s="88" t="s">
        <v>293</v>
      </c>
      <c r="B35" s="103" t="str">
        <f>П1.6!B119</f>
        <v>ООО "СКЭК"</v>
      </c>
      <c r="C35" s="90">
        <f>П1.6!C37</f>
        <v>3993.518</v>
      </c>
      <c r="D35" s="92">
        <f>П1.6!H37</f>
        <v>1</v>
      </c>
      <c r="E35" s="91"/>
      <c r="F35" s="105"/>
      <c r="G35" s="90">
        <f>П1.6!C78</f>
        <v>3690.0459999999998</v>
      </c>
      <c r="H35" s="92">
        <f>П1.6!H78</f>
        <v>1</v>
      </c>
      <c r="I35" s="271"/>
      <c r="J35" s="105"/>
      <c r="K35" s="90">
        <f t="shared" si="0"/>
        <v>7683.5640000000003</v>
      </c>
      <c r="L35" s="92">
        <f>П1.6!H119</f>
        <v>1</v>
      </c>
      <c r="M35" s="271"/>
      <c r="N35" s="105"/>
    </row>
    <row r="36" spans="1:14" s="93" customFormat="1" ht="20.25" hidden="1" customHeight="1">
      <c r="A36" s="88" t="s">
        <v>298</v>
      </c>
      <c r="B36" s="103" t="str">
        <f>П1.6!B120</f>
        <v>АО "Электросеть"</v>
      </c>
      <c r="C36" s="90">
        <f>П1.6!C39</f>
        <v>0</v>
      </c>
      <c r="D36" s="92">
        <f>П1.6!H38</f>
        <v>1.1100000000000001</v>
      </c>
      <c r="E36" s="91"/>
      <c r="F36" s="105"/>
      <c r="G36" s="90">
        <f>П1.6!C79</f>
        <v>4006.66</v>
      </c>
      <c r="H36" s="92">
        <f>П1.6!H79</f>
        <v>1.1000000000000001</v>
      </c>
      <c r="I36" s="271"/>
      <c r="J36" s="105"/>
      <c r="K36" s="90">
        <f t="shared" si="0"/>
        <v>4006.66</v>
      </c>
      <c r="L36" s="92">
        <f>П1.6!H120</f>
        <v>1.1050000000000002</v>
      </c>
      <c r="M36" s="271"/>
      <c r="N36" s="105"/>
    </row>
    <row r="37" spans="1:14" s="93" customFormat="1" ht="20.25" customHeight="1">
      <c r="A37" s="88" t="s">
        <v>299</v>
      </c>
      <c r="B37" s="103" t="s">
        <v>311</v>
      </c>
      <c r="C37" s="90">
        <f>П1.6!C38</f>
        <v>4058.6950000000002</v>
      </c>
      <c r="D37" s="92">
        <f>П1.6!H38</f>
        <v>1.1100000000000001</v>
      </c>
      <c r="E37" s="91"/>
      <c r="F37" s="105"/>
      <c r="G37" s="90">
        <f>П1.6!C79</f>
        <v>4006.66</v>
      </c>
      <c r="H37" s="92">
        <f>П1.6!H79</f>
        <v>1.1000000000000001</v>
      </c>
      <c r="I37" s="271"/>
      <c r="J37" s="105"/>
      <c r="K37" s="90">
        <f t="shared" si="0"/>
        <v>8065.3549999999996</v>
      </c>
      <c r="L37" s="92">
        <f>П1.6!I120</f>
        <v>1.1050000000000002</v>
      </c>
      <c r="M37" s="271"/>
      <c r="N37" s="105"/>
    </row>
    <row r="38" spans="1:14" s="93" customFormat="1" ht="20.25" hidden="1" customHeight="1">
      <c r="A38" s="88" t="s">
        <v>306</v>
      </c>
      <c r="B38" s="103" t="s">
        <v>305</v>
      </c>
      <c r="C38" s="90">
        <v>0</v>
      </c>
      <c r="D38" s="92">
        <v>0</v>
      </c>
      <c r="E38" s="91"/>
      <c r="F38" s="105"/>
      <c r="G38" s="90">
        <f>П1.6!C81</f>
        <v>0</v>
      </c>
      <c r="H38" s="92">
        <f>П1.6!H81</f>
        <v>0</v>
      </c>
      <c r="I38" s="271"/>
      <c r="J38" s="105"/>
      <c r="K38" s="90">
        <f t="shared" si="0"/>
        <v>0</v>
      </c>
      <c r="L38" s="92">
        <f>П1.6!K122</f>
        <v>0</v>
      </c>
      <c r="M38" s="271"/>
      <c r="N38" s="105"/>
    </row>
    <row r="39" spans="1:14" s="93" customFormat="1" ht="20.25" customHeight="1">
      <c r="A39" s="88" t="s">
        <v>351</v>
      </c>
      <c r="B39" s="103" t="s">
        <v>352</v>
      </c>
      <c r="C39" s="90">
        <f>C37-C14</f>
        <v>-34275.904999999999</v>
      </c>
      <c r="D39" s="90">
        <f>D37-D14</f>
        <v>-9.3879999999999999</v>
      </c>
      <c r="E39" s="91"/>
      <c r="F39" s="105"/>
      <c r="G39" s="90">
        <f>G37-G14</f>
        <v>-36356.937999999995</v>
      </c>
      <c r="H39" s="90">
        <f>H37-H14</f>
        <v>-9.7520000000000007</v>
      </c>
      <c r="I39" s="271"/>
      <c r="J39" s="105"/>
      <c r="K39" s="90">
        <f>K37-K14</f>
        <v>-70632.843000000008</v>
      </c>
      <c r="L39" s="90">
        <f>L37-L14</f>
        <v>-9.57</v>
      </c>
      <c r="M39" s="271"/>
      <c r="N39" s="105"/>
    </row>
    <row r="40" spans="1:14" s="93" customFormat="1" ht="20.25" customHeight="1">
      <c r="A40" s="88" t="s">
        <v>307</v>
      </c>
      <c r="B40" s="103" t="s">
        <v>277</v>
      </c>
      <c r="C40" s="90">
        <f>П1.4!D28</f>
        <v>415.64499999999998</v>
      </c>
      <c r="D40" s="92">
        <f>П1.5!D28</f>
        <v>0.33600000000000002</v>
      </c>
      <c r="E40" s="91"/>
      <c r="F40" s="105"/>
      <c r="G40" s="90">
        <f>П1.4!I28</f>
        <v>356.01300000000003</v>
      </c>
      <c r="H40" s="92">
        <f>П1.5!I28</f>
        <v>0.33600000000000002</v>
      </c>
      <c r="I40" s="271"/>
      <c r="J40" s="105"/>
      <c r="K40" s="90">
        <f t="shared" si="0"/>
        <v>771.65800000000002</v>
      </c>
      <c r="L40" s="92">
        <f>П1.5!N28</f>
        <v>0.33600000000000002</v>
      </c>
      <c r="M40" s="271"/>
      <c r="N40" s="105"/>
    </row>
    <row r="41" spans="1:14" s="93" customFormat="1" ht="20.25" hidden="1" customHeight="1">
      <c r="A41" s="88"/>
      <c r="B41" s="103"/>
      <c r="C41" s="90"/>
      <c r="D41" s="92"/>
      <c r="E41" s="91"/>
      <c r="F41" s="105"/>
      <c r="G41" s="90"/>
      <c r="H41" s="92"/>
      <c r="I41" s="271"/>
      <c r="J41" s="105"/>
      <c r="K41" s="90"/>
      <c r="L41" s="92"/>
      <c r="M41" s="271"/>
      <c r="N41" s="105"/>
    </row>
    <row r="42" spans="1:14" s="93" customFormat="1" ht="20.25" hidden="1" customHeight="1">
      <c r="A42" s="88"/>
      <c r="B42" s="103"/>
      <c r="C42" s="90"/>
      <c r="D42" s="92"/>
      <c r="E42" s="91"/>
      <c r="F42" s="105"/>
      <c r="G42" s="90"/>
      <c r="H42" s="92"/>
      <c r="I42" s="271"/>
      <c r="J42" s="105"/>
      <c r="K42" s="90"/>
      <c r="L42" s="92"/>
      <c r="M42" s="271"/>
      <c r="N42" s="105"/>
    </row>
    <row r="43" spans="1:14" s="93" customFormat="1" ht="20.25" hidden="1" customHeight="1">
      <c r="A43" s="88"/>
      <c r="B43" s="103"/>
      <c r="C43" s="90"/>
      <c r="D43" s="92"/>
      <c r="E43" s="91"/>
      <c r="F43" s="105"/>
      <c r="G43" s="90"/>
      <c r="H43" s="92"/>
      <c r="I43" s="271"/>
      <c r="J43" s="105"/>
      <c r="K43" s="90"/>
      <c r="L43" s="92"/>
      <c r="M43" s="271"/>
      <c r="N43" s="105"/>
    </row>
    <row r="44" spans="1:14" s="93" customFormat="1" ht="20.25" hidden="1" customHeight="1">
      <c r="A44" s="88"/>
      <c r="B44" s="103"/>
      <c r="C44" s="90"/>
      <c r="D44" s="92"/>
      <c r="E44" s="91"/>
      <c r="F44" s="105"/>
      <c r="G44" s="90"/>
      <c r="H44" s="92"/>
      <c r="I44" s="271"/>
      <c r="J44" s="105"/>
      <c r="K44" s="90"/>
      <c r="L44" s="92"/>
      <c r="M44" s="271"/>
      <c r="N44" s="105"/>
    </row>
    <row r="45" spans="1:14" s="49" customFormat="1" ht="15.75" hidden="1" customHeight="1">
      <c r="A45" s="88" t="s">
        <v>160</v>
      </c>
      <c r="B45" s="89" t="s">
        <v>145</v>
      </c>
      <c r="C45" s="90"/>
      <c r="D45" s="92"/>
      <c r="E45" s="91"/>
      <c r="F45" s="105"/>
      <c r="G45" s="90"/>
      <c r="H45" s="92"/>
      <c r="I45" s="271"/>
      <c r="J45" s="105"/>
      <c r="K45" s="90"/>
      <c r="L45" s="92"/>
      <c r="M45" s="271"/>
      <c r="N45" s="105"/>
    </row>
    <row r="46" spans="1:14" s="49" customFormat="1" ht="18" customHeight="1">
      <c r="A46" s="106" t="s">
        <v>130</v>
      </c>
      <c r="B46" s="107" t="s">
        <v>161</v>
      </c>
      <c r="C46" s="108"/>
      <c r="D46" s="110"/>
      <c r="E46" s="109"/>
      <c r="F46" s="86"/>
      <c r="G46" s="108"/>
      <c r="H46" s="110"/>
      <c r="I46" s="269"/>
      <c r="J46" s="86"/>
      <c r="K46" s="108"/>
      <c r="L46" s="110"/>
      <c r="M46" s="269"/>
      <c r="N46" s="86"/>
    </row>
    <row r="47" spans="1:14" s="49" customFormat="1" ht="18" customHeight="1">
      <c r="A47" s="106"/>
      <c r="B47" s="107" t="s">
        <v>141</v>
      </c>
      <c r="C47" s="108"/>
      <c r="D47" s="110"/>
      <c r="E47" s="109"/>
      <c r="F47" s="86"/>
      <c r="G47" s="108"/>
      <c r="H47" s="110"/>
      <c r="I47" s="269"/>
      <c r="J47" s="86"/>
      <c r="K47" s="108"/>
      <c r="L47" s="110"/>
      <c r="M47" s="269"/>
      <c r="N47" s="100"/>
    </row>
    <row r="48" spans="1:14" s="49" customFormat="1" ht="18" customHeight="1">
      <c r="A48" s="106" t="s">
        <v>162</v>
      </c>
      <c r="B48" s="107" t="s">
        <v>139</v>
      </c>
      <c r="C48" s="108"/>
      <c r="D48" s="110"/>
      <c r="E48" s="109"/>
      <c r="F48" s="86"/>
      <c r="G48" s="108"/>
      <c r="H48" s="110"/>
      <c r="I48" s="269"/>
      <c r="J48" s="86"/>
      <c r="K48" s="108"/>
      <c r="L48" s="110"/>
      <c r="M48" s="269"/>
      <c r="N48" s="86"/>
    </row>
    <row r="49" spans="1:14" s="49" customFormat="1" ht="18" customHeight="1">
      <c r="A49" s="106" t="s">
        <v>163</v>
      </c>
      <c r="B49" s="107" t="s">
        <v>140</v>
      </c>
      <c r="C49" s="108"/>
      <c r="D49" s="110"/>
      <c r="E49" s="109"/>
      <c r="F49" s="86"/>
      <c r="G49" s="108"/>
      <c r="H49" s="110"/>
      <c r="I49" s="269"/>
      <c r="J49" s="86"/>
      <c r="K49" s="108"/>
      <c r="L49" s="110"/>
      <c r="M49" s="269"/>
      <c r="N49" s="86"/>
    </row>
    <row r="50" spans="1:14" s="49" customFormat="1" ht="18" customHeight="1">
      <c r="A50" s="106"/>
      <c r="B50" s="107" t="s">
        <v>141</v>
      </c>
      <c r="C50" s="108"/>
      <c r="D50" s="110"/>
      <c r="E50" s="109"/>
      <c r="F50" s="86"/>
      <c r="G50" s="108"/>
      <c r="H50" s="110"/>
      <c r="I50" s="269"/>
      <c r="J50" s="86"/>
      <c r="K50" s="108"/>
      <c r="L50" s="110"/>
      <c r="M50" s="269"/>
      <c r="N50" s="86"/>
    </row>
    <row r="51" spans="1:14" s="49" customFormat="1" ht="18" customHeight="1">
      <c r="A51" s="106" t="s">
        <v>164</v>
      </c>
      <c r="B51" s="107" t="s">
        <v>142</v>
      </c>
      <c r="C51" s="108"/>
      <c r="D51" s="110"/>
      <c r="E51" s="109"/>
      <c r="F51" s="86"/>
      <c r="G51" s="108"/>
      <c r="H51" s="110"/>
      <c r="I51" s="269"/>
      <c r="J51" s="86"/>
      <c r="K51" s="108"/>
      <c r="L51" s="110"/>
      <c r="M51" s="269"/>
      <c r="N51" s="86"/>
    </row>
    <row r="52" spans="1:14" s="49" customFormat="1" ht="18" customHeight="1">
      <c r="A52" s="106" t="s">
        <v>165</v>
      </c>
      <c r="B52" s="107" t="s">
        <v>143</v>
      </c>
      <c r="C52" s="108"/>
      <c r="D52" s="110"/>
      <c r="E52" s="109"/>
      <c r="F52" s="86"/>
      <c r="G52" s="108"/>
      <c r="H52" s="110"/>
      <c r="I52" s="269"/>
      <c r="J52" s="86"/>
      <c r="K52" s="108"/>
      <c r="L52" s="110"/>
      <c r="M52" s="269"/>
      <c r="N52" s="86"/>
    </row>
    <row r="53" spans="1:14" s="49" customFormat="1" ht="18" customHeight="1">
      <c r="A53" s="106"/>
      <c r="B53" s="107" t="s">
        <v>166</v>
      </c>
      <c r="C53" s="108"/>
      <c r="D53" s="110"/>
      <c r="E53" s="109"/>
      <c r="F53" s="86"/>
      <c r="G53" s="108"/>
      <c r="H53" s="110"/>
      <c r="I53" s="269"/>
      <c r="J53" s="86"/>
      <c r="K53" s="108"/>
      <c r="L53" s="110"/>
      <c r="M53" s="269"/>
      <c r="N53" s="86"/>
    </row>
    <row r="54" spans="1:14" s="49" customFormat="1" ht="18" customHeight="1">
      <c r="A54" s="106" t="s">
        <v>167</v>
      </c>
      <c r="B54" s="107" t="s">
        <v>168</v>
      </c>
      <c r="C54" s="108"/>
      <c r="D54" s="110"/>
      <c r="E54" s="109"/>
      <c r="F54" s="86"/>
      <c r="G54" s="108"/>
      <c r="H54" s="110"/>
      <c r="I54" s="269"/>
      <c r="J54" s="86"/>
      <c r="K54" s="108"/>
      <c r="L54" s="110"/>
      <c r="M54" s="269"/>
      <c r="N54" s="86"/>
    </row>
    <row r="55" spans="1:14" s="49" customFormat="1" ht="18" customHeight="1">
      <c r="A55" s="106" t="s">
        <v>169</v>
      </c>
      <c r="B55" s="107" t="s">
        <v>170</v>
      </c>
      <c r="C55" s="108"/>
      <c r="D55" s="110"/>
      <c r="E55" s="109"/>
      <c r="F55" s="86"/>
      <c r="G55" s="108"/>
      <c r="H55" s="110"/>
      <c r="I55" s="269"/>
      <c r="J55" s="86"/>
      <c r="K55" s="108"/>
      <c r="L55" s="110"/>
      <c r="M55" s="269"/>
      <c r="N55" s="86"/>
    </row>
    <row r="56" spans="1:14" s="49" customFormat="1" ht="18" customHeight="1">
      <c r="A56" s="106"/>
      <c r="B56" s="107" t="s">
        <v>148</v>
      </c>
      <c r="C56" s="108"/>
      <c r="D56" s="110"/>
      <c r="E56" s="109"/>
      <c r="F56" s="86"/>
      <c r="G56" s="108"/>
      <c r="H56" s="110"/>
      <c r="I56" s="269"/>
      <c r="J56" s="86"/>
      <c r="K56" s="108"/>
      <c r="L56" s="110"/>
      <c r="M56" s="269"/>
      <c r="N56" s="86"/>
    </row>
    <row r="57" spans="1:14" s="49" customFormat="1" ht="18" customHeight="1">
      <c r="A57" s="106" t="s">
        <v>171</v>
      </c>
      <c r="B57" s="107" t="s">
        <v>150</v>
      </c>
      <c r="C57" s="108"/>
      <c r="D57" s="110"/>
      <c r="E57" s="109"/>
      <c r="F57" s="86"/>
      <c r="G57" s="108"/>
      <c r="H57" s="110"/>
      <c r="I57" s="269"/>
      <c r="J57" s="86"/>
      <c r="K57" s="108"/>
      <c r="L57" s="110"/>
      <c r="M57" s="269"/>
      <c r="N57" s="86"/>
    </row>
    <row r="58" spans="1:14" s="49" customFormat="1" ht="18" customHeight="1">
      <c r="A58" s="106" t="s">
        <v>172</v>
      </c>
      <c r="B58" s="107" t="s">
        <v>152</v>
      </c>
      <c r="C58" s="108"/>
      <c r="D58" s="110"/>
      <c r="E58" s="109"/>
      <c r="F58" s="86"/>
      <c r="G58" s="108"/>
      <c r="H58" s="110"/>
      <c r="I58" s="269"/>
      <c r="J58" s="86"/>
      <c r="K58" s="108"/>
      <c r="L58" s="110"/>
      <c r="M58" s="269"/>
      <c r="N58" s="86"/>
    </row>
    <row r="59" spans="1:14" s="49" customFormat="1" ht="18" customHeight="1">
      <c r="A59" s="106"/>
      <c r="B59" s="107" t="s">
        <v>153</v>
      </c>
      <c r="C59" s="108"/>
      <c r="D59" s="110"/>
      <c r="E59" s="109"/>
      <c r="F59" s="86"/>
      <c r="G59" s="108"/>
      <c r="H59" s="110"/>
      <c r="I59" s="269"/>
      <c r="J59" s="86"/>
      <c r="K59" s="108"/>
      <c r="L59" s="110"/>
      <c r="M59" s="269"/>
      <c r="N59" s="86"/>
    </row>
    <row r="60" spans="1:14" s="49" customFormat="1" ht="18" customHeight="1">
      <c r="A60" s="106" t="s">
        <v>173</v>
      </c>
      <c r="B60" s="107" t="s">
        <v>142</v>
      </c>
      <c r="C60" s="108"/>
      <c r="D60" s="110"/>
      <c r="E60" s="109"/>
      <c r="F60" s="86"/>
      <c r="G60" s="108"/>
      <c r="H60" s="110"/>
      <c r="I60" s="269"/>
      <c r="J60" s="86"/>
      <c r="K60" s="108"/>
      <c r="L60" s="110"/>
      <c r="M60" s="269"/>
      <c r="N60" s="86"/>
    </row>
    <row r="61" spans="1:14" s="49" customFormat="1" ht="18" customHeight="1">
      <c r="A61" s="106" t="s">
        <v>174</v>
      </c>
      <c r="B61" s="107" t="s">
        <v>175</v>
      </c>
      <c r="C61" s="108"/>
      <c r="D61" s="110"/>
      <c r="E61" s="109"/>
      <c r="F61" s="86"/>
      <c r="G61" s="108"/>
      <c r="H61" s="110"/>
      <c r="I61" s="269"/>
      <c r="J61" s="86"/>
      <c r="K61" s="108"/>
      <c r="L61" s="110"/>
      <c r="M61" s="269"/>
      <c r="N61" s="86"/>
    </row>
    <row r="62" spans="1:14" s="49" customFormat="1" ht="18" customHeight="1">
      <c r="A62" s="106" t="s">
        <v>176</v>
      </c>
      <c r="B62" s="107" t="s">
        <v>143</v>
      </c>
      <c r="C62" s="108"/>
      <c r="D62" s="110"/>
      <c r="E62" s="109"/>
      <c r="F62" s="86"/>
      <c r="G62" s="108"/>
      <c r="H62" s="110"/>
      <c r="I62" s="269"/>
      <c r="J62" s="86"/>
      <c r="K62" s="108"/>
      <c r="L62" s="110"/>
      <c r="M62" s="269"/>
      <c r="N62" s="86"/>
    </row>
    <row r="63" spans="1:14" s="49" customFormat="1" ht="18" customHeight="1">
      <c r="A63" s="106" t="s">
        <v>177</v>
      </c>
      <c r="B63" s="107" t="s">
        <v>159</v>
      </c>
      <c r="C63" s="108"/>
      <c r="D63" s="110"/>
      <c r="E63" s="109"/>
      <c r="F63" s="86"/>
      <c r="G63" s="108"/>
      <c r="H63" s="110"/>
      <c r="I63" s="269"/>
      <c r="J63" s="86"/>
      <c r="K63" s="108"/>
      <c r="L63" s="110"/>
      <c r="M63" s="269"/>
      <c r="N63" s="86"/>
    </row>
    <row r="64" spans="1:14" s="49" customFormat="1" ht="18" customHeight="1">
      <c r="A64" s="106"/>
      <c r="B64" s="107" t="s">
        <v>166</v>
      </c>
      <c r="C64" s="108"/>
      <c r="D64" s="110"/>
      <c r="E64" s="109"/>
      <c r="F64" s="86"/>
      <c r="G64" s="108"/>
      <c r="H64" s="110"/>
      <c r="I64" s="269"/>
      <c r="J64" s="86"/>
      <c r="K64" s="108"/>
      <c r="L64" s="110"/>
      <c r="M64" s="269"/>
      <c r="N64" s="86"/>
    </row>
    <row r="65" spans="1:14" s="49" customFormat="1" ht="18" customHeight="1">
      <c r="A65" s="106" t="s">
        <v>178</v>
      </c>
      <c r="B65" s="107" t="s">
        <v>179</v>
      </c>
      <c r="C65" s="108"/>
      <c r="D65" s="110"/>
      <c r="E65" s="109"/>
      <c r="F65" s="86"/>
      <c r="G65" s="108"/>
      <c r="H65" s="110"/>
      <c r="I65" s="269"/>
      <c r="J65" s="86"/>
      <c r="K65" s="108"/>
      <c r="L65" s="110"/>
      <c r="M65" s="269"/>
      <c r="N65" s="86"/>
    </row>
    <row r="66" spans="1:14" s="49" customFormat="1" ht="18" customHeight="1">
      <c r="A66" s="106" t="s">
        <v>180</v>
      </c>
      <c r="B66" s="111" t="s">
        <v>181</v>
      </c>
      <c r="C66" s="108"/>
      <c r="D66" s="110"/>
      <c r="E66" s="109"/>
      <c r="F66" s="86"/>
      <c r="G66" s="108"/>
      <c r="H66" s="110"/>
      <c r="I66" s="269"/>
      <c r="J66" s="86"/>
      <c r="K66" s="108"/>
      <c r="L66" s="110"/>
      <c r="M66" s="269"/>
      <c r="N66" s="86"/>
    </row>
    <row r="67" spans="1:14" s="49" customFormat="1" ht="18" customHeight="1">
      <c r="A67" s="106" t="s">
        <v>182</v>
      </c>
      <c r="B67" s="111" t="s">
        <v>183</v>
      </c>
      <c r="C67" s="108"/>
      <c r="D67" s="110"/>
      <c r="E67" s="109"/>
      <c r="F67" s="86"/>
      <c r="G67" s="108"/>
      <c r="H67" s="110"/>
      <c r="I67" s="269"/>
      <c r="J67" s="86"/>
      <c r="K67" s="108"/>
      <c r="L67" s="110"/>
      <c r="M67" s="269"/>
      <c r="N67" s="86"/>
    </row>
    <row r="68" spans="1:14" s="49" customFormat="1" ht="18" customHeight="1">
      <c r="A68" s="106" t="s">
        <v>184</v>
      </c>
      <c r="B68" s="111" t="s">
        <v>185</v>
      </c>
      <c r="C68" s="108"/>
      <c r="D68" s="110"/>
      <c r="E68" s="109"/>
      <c r="F68" s="86"/>
      <c r="G68" s="108"/>
      <c r="H68" s="110"/>
      <c r="I68" s="269"/>
      <c r="J68" s="86"/>
      <c r="K68" s="108"/>
      <c r="L68" s="110"/>
      <c r="M68" s="269"/>
      <c r="N68" s="86"/>
    </row>
    <row r="69" spans="1:14" s="49" customFormat="1" ht="18" customHeight="1">
      <c r="A69" s="106" t="s">
        <v>186</v>
      </c>
      <c r="B69" s="111" t="s">
        <v>187</v>
      </c>
      <c r="C69" s="108"/>
      <c r="D69" s="110"/>
      <c r="E69" s="109"/>
      <c r="F69" s="86"/>
      <c r="G69" s="108"/>
      <c r="H69" s="110"/>
      <c r="I69" s="269"/>
      <c r="J69" s="86"/>
      <c r="K69" s="108"/>
      <c r="L69" s="110"/>
      <c r="M69" s="269"/>
      <c r="N69" s="86"/>
    </row>
    <row r="70" spans="1:14" s="22" customFormat="1" ht="18" customHeight="1">
      <c r="A70" s="112" t="s">
        <v>188</v>
      </c>
      <c r="B70" s="113" t="s">
        <v>189</v>
      </c>
      <c r="C70" s="90">
        <f>П1.4!E16</f>
        <v>289842.68400000001</v>
      </c>
      <c r="D70" s="92">
        <f>П1.5!E7</f>
        <v>79.316000000000003</v>
      </c>
      <c r="E70" s="91"/>
      <c r="F70" s="86"/>
      <c r="G70" s="90">
        <f>П1.4!J7</f>
        <v>297397.67099999997</v>
      </c>
      <c r="H70" s="92">
        <f>П1.5!J7</f>
        <v>80.903000000000006</v>
      </c>
      <c r="I70" s="271"/>
      <c r="J70" s="86"/>
      <c r="K70" s="90">
        <f>C70+G70</f>
        <v>587240.35499999998</v>
      </c>
      <c r="L70" s="92">
        <f>П1.5!O7</f>
        <v>80.109500000000011</v>
      </c>
      <c r="M70" s="271"/>
      <c r="N70" s="86"/>
    </row>
    <row r="71" spans="1:14" s="93" customFormat="1" ht="18" customHeight="1">
      <c r="A71" s="94"/>
      <c r="B71" s="95" t="s">
        <v>141</v>
      </c>
      <c r="C71" s="96"/>
      <c r="D71" s="99"/>
      <c r="E71" s="97"/>
      <c r="F71" s="98"/>
      <c r="G71" s="96"/>
      <c r="H71" s="99"/>
      <c r="I71" s="272"/>
      <c r="J71" s="98"/>
      <c r="K71" s="96"/>
      <c r="L71" s="99"/>
      <c r="M71" s="272"/>
      <c r="N71" s="98"/>
    </row>
    <row r="72" spans="1:14" s="22" customFormat="1" ht="18" customHeight="1">
      <c r="A72" s="112" t="s">
        <v>190</v>
      </c>
      <c r="B72" s="113" t="s">
        <v>191</v>
      </c>
      <c r="C72" s="90">
        <v>0</v>
      </c>
      <c r="D72" s="92">
        <v>0</v>
      </c>
      <c r="E72" s="91"/>
      <c r="F72" s="86"/>
      <c r="G72" s="90">
        <v>0</v>
      </c>
      <c r="H72" s="92">
        <v>0</v>
      </c>
      <c r="I72" s="271"/>
      <c r="J72" s="86"/>
      <c r="K72" s="90">
        <f>C72+G72</f>
        <v>0</v>
      </c>
      <c r="L72" s="92">
        <v>0</v>
      </c>
      <c r="M72" s="271"/>
      <c r="N72" s="86"/>
    </row>
    <row r="73" spans="1:14" s="22" customFormat="1" ht="18" customHeight="1">
      <c r="A73" s="112" t="s">
        <v>192</v>
      </c>
      <c r="B73" s="113" t="s">
        <v>140</v>
      </c>
      <c r="C73" s="90">
        <f>C70</f>
        <v>289842.68400000001</v>
      </c>
      <c r="D73" s="92">
        <f>D70</f>
        <v>79.316000000000003</v>
      </c>
      <c r="E73" s="91"/>
      <c r="F73" s="86"/>
      <c r="G73" s="90">
        <f>G70</f>
        <v>297397.67099999997</v>
      </c>
      <c r="H73" s="92">
        <f>H70</f>
        <v>80.903000000000006</v>
      </c>
      <c r="I73" s="271"/>
      <c r="J73" s="86"/>
      <c r="K73" s="90">
        <f>C73+G73</f>
        <v>587240.35499999998</v>
      </c>
      <c r="L73" s="92">
        <f>L70</f>
        <v>80.109500000000011</v>
      </c>
      <c r="M73" s="271"/>
      <c r="N73" s="86"/>
    </row>
    <row r="74" spans="1:14" s="93" customFormat="1" ht="18" customHeight="1">
      <c r="A74" s="94"/>
      <c r="B74" s="95" t="s">
        <v>141</v>
      </c>
      <c r="C74" s="96"/>
      <c r="D74" s="99"/>
      <c r="E74" s="97"/>
      <c r="F74" s="98"/>
      <c r="G74" s="96"/>
      <c r="H74" s="99"/>
      <c r="I74" s="272"/>
      <c r="J74" s="98"/>
      <c r="K74" s="96"/>
      <c r="L74" s="99"/>
      <c r="M74" s="272"/>
      <c r="N74" s="98"/>
    </row>
    <row r="75" spans="1:14" s="49" customFormat="1" ht="18" customHeight="1">
      <c r="A75" s="88" t="s">
        <v>193</v>
      </c>
      <c r="B75" s="89" t="str">
        <f>B12</f>
        <v>ПАО "ФСК ЕЭС"</v>
      </c>
      <c r="C75" s="90">
        <f>C12</f>
        <v>16201.692999999999</v>
      </c>
      <c r="D75" s="92">
        <f>D12</f>
        <v>6.1749999999999998</v>
      </c>
      <c r="E75" s="91"/>
      <c r="F75" s="86"/>
      <c r="G75" s="90">
        <f>G12</f>
        <v>16607.416000000001</v>
      </c>
      <c r="H75" s="92">
        <f>H12</f>
        <v>6.1749999999999998</v>
      </c>
      <c r="I75" s="271"/>
      <c r="J75" s="86"/>
      <c r="K75" s="90">
        <f>C75+G75</f>
        <v>32809.108999999997</v>
      </c>
      <c r="L75" s="92">
        <f>L12</f>
        <v>6.1749999999999998</v>
      </c>
      <c r="M75" s="271"/>
      <c r="N75" s="86"/>
    </row>
    <row r="76" spans="1:14" s="49" customFormat="1" ht="18" customHeight="1">
      <c r="A76" s="88" t="s">
        <v>194</v>
      </c>
      <c r="B76" s="89" t="str">
        <f>B13</f>
        <v>ПАО "МРСК Сибири"-"Кузбассэнерго-РЭС"</v>
      </c>
      <c r="C76" s="90">
        <f>C70-C75-C77</f>
        <v>235306.39100000003</v>
      </c>
      <c r="D76" s="92">
        <f>D70-D75-D77</f>
        <v>62.643000000000008</v>
      </c>
      <c r="E76" s="91"/>
      <c r="F76" s="86"/>
      <c r="G76" s="90">
        <f>G70-G75-G77</f>
        <v>240426.65699999995</v>
      </c>
      <c r="H76" s="92">
        <f>H70-H75-H77</f>
        <v>63.876000000000005</v>
      </c>
      <c r="I76" s="271"/>
      <c r="J76" s="86"/>
      <c r="K76" s="90">
        <f>C76+G76</f>
        <v>475733.04799999995</v>
      </c>
      <c r="L76" s="92">
        <f>L70-L75-L77</f>
        <v>63.259500000000017</v>
      </c>
      <c r="M76" s="271"/>
      <c r="N76" s="86"/>
    </row>
    <row r="77" spans="1:14" s="49" customFormat="1" ht="18" customHeight="1">
      <c r="A77" s="88" t="s">
        <v>195</v>
      </c>
      <c r="B77" s="89" t="str">
        <f>B14</f>
        <v>АО "Электросеть"</v>
      </c>
      <c r="C77" s="90">
        <f>C14</f>
        <v>38334.6</v>
      </c>
      <c r="D77" s="92">
        <f>D14</f>
        <v>10.497999999999999</v>
      </c>
      <c r="E77" s="91"/>
      <c r="F77" s="86"/>
      <c r="G77" s="90">
        <f>G14</f>
        <v>40363.597999999998</v>
      </c>
      <c r="H77" s="92">
        <f>H14</f>
        <v>10.852</v>
      </c>
      <c r="I77" s="271"/>
      <c r="J77" s="86"/>
      <c r="K77" s="90">
        <f>C77+G77</f>
        <v>78698.198000000004</v>
      </c>
      <c r="L77" s="92">
        <f>L14</f>
        <v>10.675000000000001</v>
      </c>
      <c r="M77" s="271"/>
      <c r="N77" s="86"/>
    </row>
    <row r="78" spans="1:14" s="49" customFormat="1" ht="18" customHeight="1">
      <c r="A78" s="112" t="s">
        <v>196</v>
      </c>
      <c r="B78" s="113" t="s">
        <v>168</v>
      </c>
      <c r="C78" s="90">
        <f>П1.4!E22</f>
        <v>6139.2389999999996</v>
      </c>
      <c r="D78" s="92">
        <f>П1.5!E22</f>
        <v>1.6679999999999999</v>
      </c>
      <c r="E78" s="91"/>
      <c r="F78" s="86"/>
      <c r="G78" s="90">
        <f>П1.4!J22</f>
        <v>6495.4620000000004</v>
      </c>
      <c r="H78" s="92">
        <f>П1.5!J22</f>
        <v>1.7529999999999999</v>
      </c>
      <c r="I78" s="271"/>
      <c r="J78" s="86"/>
      <c r="K78" s="90">
        <f>C78+G78</f>
        <v>12634.701000000001</v>
      </c>
      <c r="L78" s="92">
        <f>П1.5!O22</f>
        <v>1.7104999999999997</v>
      </c>
      <c r="M78" s="271"/>
      <c r="N78" s="86"/>
    </row>
    <row r="79" spans="1:14" s="49" customFormat="1" ht="18" customHeight="1">
      <c r="A79" s="112" t="s">
        <v>58</v>
      </c>
      <c r="B79" s="113" t="s">
        <v>170</v>
      </c>
      <c r="C79" s="90">
        <f>П1.4!E29+П1.4!E28</f>
        <v>129779.15000000001</v>
      </c>
      <c r="D79" s="92">
        <f>П1.5!E28+П1.5!E29</f>
        <v>33.634999999999998</v>
      </c>
      <c r="E79" s="91"/>
      <c r="F79" s="86"/>
      <c r="G79" s="90">
        <f>П1.4!J28+П1.4!J29</f>
        <v>129735.751</v>
      </c>
      <c r="H79" s="92">
        <f>П1.5!J28+П1.5!J29</f>
        <v>33.766999999999996</v>
      </c>
      <c r="I79" s="271"/>
      <c r="J79" s="86"/>
      <c r="K79" s="90">
        <f>C79+G79</f>
        <v>259514.90100000001</v>
      </c>
      <c r="L79" s="92">
        <f>П1.5!O28+П1.5!O29</f>
        <v>33.700999999999993</v>
      </c>
      <c r="M79" s="271"/>
      <c r="N79" s="86"/>
    </row>
    <row r="80" spans="1:14" s="93" customFormat="1" ht="18" customHeight="1">
      <c r="A80" s="94"/>
      <c r="B80" s="95" t="s">
        <v>148</v>
      </c>
      <c r="C80" s="96"/>
      <c r="D80" s="99"/>
      <c r="E80" s="97"/>
      <c r="F80" s="98"/>
      <c r="G80" s="96"/>
      <c r="H80" s="99"/>
      <c r="I80" s="272"/>
      <c r="J80" s="98"/>
      <c r="K80" s="96"/>
      <c r="L80" s="99"/>
      <c r="M80" s="272"/>
      <c r="N80" s="98"/>
    </row>
    <row r="81" spans="1:14" s="49" customFormat="1" ht="18" customHeight="1">
      <c r="A81" s="112" t="s">
        <v>197</v>
      </c>
      <c r="B81" s="113" t="s">
        <v>150</v>
      </c>
      <c r="C81" s="90">
        <f>П1.4!E32</f>
        <v>125510.088</v>
      </c>
      <c r="D81" s="92">
        <f>П1.5!E32</f>
        <v>32.359000000000002</v>
      </c>
      <c r="E81" s="91"/>
      <c r="F81" s="86"/>
      <c r="G81" s="90">
        <f>П1.4!J32</f>
        <v>125552.12</v>
      </c>
      <c r="H81" s="92">
        <f>П1.5!J32</f>
        <v>32.500999999999998</v>
      </c>
      <c r="I81" s="271"/>
      <c r="J81" s="86"/>
      <c r="K81" s="90">
        <f>C81+G81</f>
        <v>251062.20799999998</v>
      </c>
      <c r="L81" s="92">
        <f>П1.5!O32</f>
        <v>32.43</v>
      </c>
      <c r="M81" s="271"/>
      <c r="N81" s="86"/>
    </row>
    <row r="82" spans="1:14" s="49" customFormat="1" ht="18" customHeight="1">
      <c r="A82" s="112" t="s">
        <v>198</v>
      </c>
      <c r="B82" s="113" t="s">
        <v>152</v>
      </c>
      <c r="C82" s="90">
        <f>П1.4!E28+П1.4!E34</f>
        <v>4269.0619999999999</v>
      </c>
      <c r="D82" s="92">
        <f>П1.5!E28+П1.5!E35</f>
        <v>1.276</v>
      </c>
      <c r="E82" s="91"/>
      <c r="F82" s="86"/>
      <c r="G82" s="90">
        <f>П1.4!J28+П1.4!J34</f>
        <v>4183.6309999999994</v>
      </c>
      <c r="H82" s="92">
        <f>П1.5!J28+П1.5!J35</f>
        <v>1.266</v>
      </c>
      <c r="I82" s="271"/>
      <c r="J82" s="86"/>
      <c r="K82" s="90">
        <f>C82+G82</f>
        <v>8452.6929999999993</v>
      </c>
      <c r="L82" s="92">
        <f>+П1.5!O35+П1.5!O28</f>
        <v>1.2710000000000001</v>
      </c>
      <c r="M82" s="271"/>
      <c r="N82" s="86"/>
    </row>
    <row r="83" spans="1:14" s="93" customFormat="1" ht="18" customHeight="1">
      <c r="A83" s="94"/>
      <c r="B83" s="95" t="s">
        <v>153</v>
      </c>
      <c r="C83" s="96"/>
      <c r="D83" s="99"/>
      <c r="E83" s="97"/>
      <c r="F83" s="98"/>
      <c r="G83" s="96"/>
      <c r="H83" s="99"/>
      <c r="I83" s="272"/>
      <c r="J83" s="98"/>
      <c r="K83" s="96"/>
      <c r="L83" s="99"/>
      <c r="M83" s="272"/>
      <c r="N83" s="98"/>
    </row>
    <row r="84" spans="1:14" s="49" customFormat="1" ht="18" customHeight="1">
      <c r="A84" s="88" t="s">
        <v>199</v>
      </c>
      <c r="B84" s="89" t="str">
        <f>B75</f>
        <v>ПАО "ФСК ЕЭС"</v>
      </c>
      <c r="C84" s="90">
        <v>0</v>
      </c>
      <c r="D84" s="92">
        <v>0</v>
      </c>
      <c r="E84" s="91"/>
      <c r="F84" s="86"/>
      <c r="G84" s="90">
        <v>0</v>
      </c>
      <c r="H84" s="92">
        <v>0</v>
      </c>
      <c r="I84" s="271"/>
      <c r="J84" s="86"/>
      <c r="K84" s="90">
        <f t="shared" ref="K84:K90" si="1">C84+G84</f>
        <v>0</v>
      </c>
      <c r="L84" s="92">
        <v>0</v>
      </c>
      <c r="M84" s="271"/>
      <c r="N84" s="86"/>
    </row>
    <row r="85" spans="1:14" s="49" customFormat="1" ht="18" customHeight="1">
      <c r="A85" s="88" t="s">
        <v>200</v>
      </c>
      <c r="B85" s="89" t="s">
        <v>201</v>
      </c>
      <c r="C85" s="90">
        <f>C84-C75</f>
        <v>-16201.692999999999</v>
      </c>
      <c r="D85" s="92">
        <f>D84-D75</f>
        <v>-6.1749999999999998</v>
      </c>
      <c r="E85" s="91"/>
      <c r="F85" s="105"/>
      <c r="G85" s="90">
        <f>G84-G75</f>
        <v>-16607.416000000001</v>
      </c>
      <c r="H85" s="92">
        <f>H84-H75</f>
        <v>-6.1749999999999998</v>
      </c>
      <c r="I85" s="271"/>
      <c r="J85" s="105"/>
      <c r="K85" s="90">
        <f t="shared" si="1"/>
        <v>-32809.108999999997</v>
      </c>
      <c r="L85" s="92">
        <f>L84-L75</f>
        <v>-6.1749999999999998</v>
      </c>
      <c r="M85" s="271"/>
      <c r="N85" s="105"/>
    </row>
    <row r="86" spans="1:14" s="49" customFormat="1" ht="18" customHeight="1">
      <c r="A86" s="88" t="s">
        <v>202</v>
      </c>
      <c r="B86" s="89" t="str">
        <f>B76</f>
        <v>ПАО "МРСК Сибири"-"Кузбассэнерго-РЭС"</v>
      </c>
      <c r="C86" s="90">
        <f>П1.6!D35</f>
        <v>0</v>
      </c>
      <c r="D86" s="92">
        <f>П1.6!I35</f>
        <v>0</v>
      </c>
      <c r="E86" s="91"/>
      <c r="F86" s="105"/>
      <c r="G86" s="90">
        <f>П1.6!D76</f>
        <v>0</v>
      </c>
      <c r="H86" s="92">
        <f>П1.6!I76</f>
        <v>0</v>
      </c>
      <c r="I86" s="271"/>
      <c r="J86" s="105"/>
      <c r="K86" s="90">
        <f t="shared" si="1"/>
        <v>0</v>
      </c>
      <c r="L86" s="92">
        <f>П1.6!I117</f>
        <v>0</v>
      </c>
      <c r="M86" s="271"/>
      <c r="N86" s="105"/>
    </row>
    <row r="87" spans="1:14" s="49" customFormat="1" ht="18" customHeight="1">
      <c r="A87" s="88" t="s">
        <v>203</v>
      </c>
      <c r="B87" s="89" t="s">
        <v>204</v>
      </c>
      <c r="C87" s="90">
        <f>C86-C76</f>
        <v>-235306.39100000003</v>
      </c>
      <c r="D87" s="92">
        <f>D86-D76</f>
        <v>-62.643000000000008</v>
      </c>
      <c r="E87" s="91"/>
      <c r="F87" s="105"/>
      <c r="G87" s="90">
        <f>G86-G76</f>
        <v>-240426.65699999995</v>
      </c>
      <c r="H87" s="92">
        <f>H86-H76</f>
        <v>-63.876000000000005</v>
      </c>
      <c r="I87" s="271"/>
      <c r="J87" s="105"/>
      <c r="K87" s="90">
        <f t="shared" si="1"/>
        <v>-475733.04799999995</v>
      </c>
      <c r="L87" s="92">
        <f>L86-L76</f>
        <v>-63.259500000000017</v>
      </c>
      <c r="M87" s="271"/>
      <c r="N87" s="105"/>
    </row>
    <row r="88" spans="1:14" s="49" customFormat="1" ht="18" customHeight="1">
      <c r="A88" s="88" t="s">
        <v>205</v>
      </c>
      <c r="B88" s="103" t="str">
        <f>B77</f>
        <v>АО "Электросеть"</v>
      </c>
      <c r="C88" s="90">
        <f>C37</f>
        <v>4058.6950000000002</v>
      </c>
      <c r="D88" s="90">
        <f>D37</f>
        <v>1.1100000000000001</v>
      </c>
      <c r="E88" s="91"/>
      <c r="F88" s="105"/>
      <c r="G88" s="90">
        <f>G37</f>
        <v>4006.66</v>
      </c>
      <c r="H88" s="90">
        <f>H37</f>
        <v>1.1000000000000001</v>
      </c>
      <c r="I88" s="271"/>
      <c r="J88" s="105"/>
      <c r="K88" s="90">
        <f>K37</f>
        <v>8065.3549999999996</v>
      </c>
      <c r="L88" s="90">
        <f>L37</f>
        <v>1.1050000000000002</v>
      </c>
      <c r="M88" s="271"/>
      <c r="N88" s="105"/>
    </row>
    <row r="89" spans="1:14" s="49" customFormat="1" ht="18" customHeight="1">
      <c r="A89" s="88" t="s">
        <v>206</v>
      </c>
      <c r="B89" s="103" t="s">
        <v>207</v>
      </c>
      <c r="C89" s="90">
        <f>C88-C77</f>
        <v>-34275.904999999999</v>
      </c>
      <c r="D89" s="92">
        <f>D88-D77</f>
        <v>-9.3879999999999999</v>
      </c>
      <c r="E89" s="91"/>
      <c r="F89" s="105"/>
      <c r="G89" s="90">
        <f>G88-G77</f>
        <v>-36356.937999999995</v>
      </c>
      <c r="H89" s="92">
        <f>H88-H77</f>
        <v>-9.7520000000000007</v>
      </c>
      <c r="I89" s="271"/>
      <c r="J89" s="105"/>
      <c r="K89" s="90">
        <f t="shared" si="1"/>
        <v>-70632.842999999993</v>
      </c>
      <c r="L89" s="92">
        <f>L88-L77</f>
        <v>-9.57</v>
      </c>
      <c r="M89" s="271"/>
      <c r="N89" s="105"/>
    </row>
    <row r="90" spans="1:14" s="49" customFormat="1" ht="18" customHeight="1">
      <c r="A90" s="88" t="s">
        <v>300</v>
      </c>
      <c r="B90" s="103" t="s">
        <v>277</v>
      </c>
      <c r="C90" s="90">
        <f>П1.4!E28</f>
        <v>210.36699999999999</v>
      </c>
      <c r="D90" s="92">
        <f>П1.5!E28</f>
        <v>0.16600000000000001</v>
      </c>
      <c r="E90" s="91"/>
      <c r="F90" s="105"/>
      <c r="G90" s="90">
        <f>П1.4!J28</f>
        <v>176.971</v>
      </c>
      <c r="H90" s="92">
        <f>П1.5!J28</f>
        <v>0.16600000000000001</v>
      </c>
      <c r="I90" s="271"/>
      <c r="J90" s="105"/>
      <c r="K90" s="90">
        <f t="shared" si="1"/>
        <v>387.33799999999997</v>
      </c>
      <c r="L90" s="92">
        <f>П1.5!O28</f>
        <v>0.16600000000000001</v>
      </c>
      <c r="M90" s="271"/>
      <c r="N90" s="105"/>
    </row>
    <row r="91" spans="1:14" s="49" customFormat="1" ht="18" customHeight="1">
      <c r="A91" s="112" t="s">
        <v>208</v>
      </c>
      <c r="B91" s="113" t="s">
        <v>209</v>
      </c>
      <c r="C91" s="90"/>
      <c r="D91" s="92"/>
      <c r="E91" s="91"/>
      <c r="F91" s="86"/>
      <c r="G91" s="90"/>
      <c r="H91" s="92"/>
      <c r="I91" s="271"/>
      <c r="J91" s="86"/>
      <c r="K91" s="90"/>
      <c r="L91" s="92"/>
      <c r="M91" s="271"/>
      <c r="N91" s="86"/>
    </row>
    <row r="92" spans="1:14" s="49" customFormat="1" ht="18" customHeight="1">
      <c r="A92" s="112" t="s">
        <v>210</v>
      </c>
      <c r="B92" s="230" t="s">
        <v>183</v>
      </c>
      <c r="C92" s="90">
        <f>C70-C78-C81-C82</f>
        <v>153924.29500000001</v>
      </c>
      <c r="D92" s="92">
        <f>D70-D78-D81-D82</f>
        <v>44.012999999999991</v>
      </c>
      <c r="E92" s="91"/>
      <c r="F92" s="86"/>
      <c r="G92" s="90">
        <f>G70-G78-G81-G82</f>
        <v>161166.45799999998</v>
      </c>
      <c r="H92" s="92">
        <f>H70-H78-H81-H82</f>
        <v>45.38300000000001</v>
      </c>
      <c r="I92" s="271"/>
      <c r="J92" s="86"/>
      <c r="K92" s="90">
        <f>C92+G92</f>
        <v>315090.75300000003</v>
      </c>
      <c r="L92" s="92">
        <f>L70-L78-L81-L82</f>
        <v>44.698000000000015</v>
      </c>
      <c r="M92" s="271"/>
      <c r="N92" s="86"/>
    </row>
    <row r="93" spans="1:14" s="49" customFormat="1" ht="18" customHeight="1">
      <c r="A93" s="112" t="s">
        <v>211</v>
      </c>
      <c r="B93" s="230" t="s">
        <v>185</v>
      </c>
      <c r="C93" s="90"/>
      <c r="D93" s="92"/>
      <c r="E93" s="91"/>
      <c r="F93" s="86"/>
      <c r="G93" s="90"/>
      <c r="H93" s="92"/>
      <c r="I93" s="271"/>
      <c r="J93" s="86"/>
      <c r="K93" s="90"/>
      <c r="L93" s="92"/>
      <c r="M93" s="271"/>
      <c r="N93" s="86"/>
    </row>
    <row r="94" spans="1:14" s="49" customFormat="1" ht="18" customHeight="1">
      <c r="A94" s="112" t="s">
        <v>212</v>
      </c>
      <c r="B94" s="230" t="s">
        <v>187</v>
      </c>
      <c r="C94" s="90"/>
      <c r="D94" s="92"/>
      <c r="E94" s="91"/>
      <c r="F94" s="86"/>
      <c r="G94" s="90"/>
      <c r="H94" s="92"/>
      <c r="I94" s="271"/>
      <c r="J94" s="86"/>
      <c r="K94" s="90"/>
      <c r="L94" s="92"/>
      <c r="M94" s="271"/>
      <c r="N94" s="86"/>
    </row>
    <row r="95" spans="1:14" s="49" customFormat="1" ht="18" customHeight="1">
      <c r="A95" s="112" t="s">
        <v>213</v>
      </c>
      <c r="B95" s="113" t="s">
        <v>214</v>
      </c>
      <c r="C95" s="90">
        <f>П1.4!F7</f>
        <v>193768.46599999999</v>
      </c>
      <c r="D95" s="92">
        <f>П1.5!F7</f>
        <v>54.631999999999998</v>
      </c>
      <c r="E95" s="91"/>
      <c r="F95" s="86"/>
      <c r="G95" s="90">
        <f>П1.4!K7</f>
        <v>214548.83799999996</v>
      </c>
      <c r="H95" s="92">
        <f>П1.5!K7</f>
        <v>59.45600000000001</v>
      </c>
      <c r="I95" s="271"/>
      <c r="J95" s="86"/>
      <c r="K95" s="90">
        <f>C95+G95</f>
        <v>408317.30399999995</v>
      </c>
      <c r="L95" s="92">
        <f>П1.5!P7</f>
        <v>57.045000000000016</v>
      </c>
      <c r="M95" s="271"/>
      <c r="N95" s="86"/>
    </row>
    <row r="96" spans="1:14" s="93" customFormat="1" ht="18" customHeight="1">
      <c r="A96" s="94"/>
      <c r="B96" s="95" t="s">
        <v>141</v>
      </c>
      <c r="C96" s="96"/>
      <c r="D96" s="99"/>
      <c r="E96" s="97"/>
      <c r="F96" s="98"/>
      <c r="G96" s="96"/>
      <c r="H96" s="99"/>
      <c r="I96" s="272"/>
      <c r="J96" s="98"/>
      <c r="K96" s="96"/>
      <c r="L96" s="99"/>
      <c r="M96" s="272"/>
      <c r="N96" s="98"/>
    </row>
    <row r="97" spans="1:14" s="49" customFormat="1" ht="18" customHeight="1">
      <c r="A97" s="112" t="s">
        <v>215</v>
      </c>
      <c r="B97" s="113" t="s">
        <v>191</v>
      </c>
      <c r="C97" s="90">
        <v>0</v>
      </c>
      <c r="D97" s="92">
        <v>0</v>
      </c>
      <c r="E97" s="91"/>
      <c r="F97" s="86"/>
      <c r="G97" s="90">
        <v>0</v>
      </c>
      <c r="H97" s="92">
        <v>0</v>
      </c>
      <c r="I97" s="271"/>
      <c r="J97" s="86"/>
      <c r="K97" s="90">
        <f>C97+G97</f>
        <v>0</v>
      </c>
      <c r="L97" s="92">
        <v>0</v>
      </c>
      <c r="M97" s="271"/>
      <c r="N97" s="86"/>
    </row>
    <row r="98" spans="1:14" s="49" customFormat="1" ht="18" customHeight="1">
      <c r="A98" s="112" t="s">
        <v>216</v>
      </c>
      <c r="B98" s="113" t="s">
        <v>140</v>
      </c>
      <c r="C98" s="90">
        <f>C95</f>
        <v>193768.46599999999</v>
      </c>
      <c r="D98" s="92">
        <f>D95</f>
        <v>54.631999999999998</v>
      </c>
      <c r="E98" s="91"/>
      <c r="F98" s="86"/>
      <c r="G98" s="90">
        <f>G95</f>
        <v>214548.83799999996</v>
      </c>
      <c r="H98" s="92">
        <f>H95</f>
        <v>59.45600000000001</v>
      </c>
      <c r="I98" s="271"/>
      <c r="J98" s="86"/>
      <c r="K98" s="90">
        <f>C98+G98</f>
        <v>408317.30399999995</v>
      </c>
      <c r="L98" s="92">
        <f>L95</f>
        <v>57.045000000000016</v>
      </c>
      <c r="M98" s="271"/>
      <c r="N98" s="86"/>
    </row>
    <row r="99" spans="1:14" s="93" customFormat="1" ht="18" customHeight="1">
      <c r="A99" s="94"/>
      <c r="B99" s="95" t="s">
        <v>141</v>
      </c>
      <c r="C99" s="96"/>
      <c r="D99" s="99"/>
      <c r="E99" s="97"/>
      <c r="F99" s="98"/>
      <c r="G99" s="96"/>
      <c r="H99" s="99"/>
      <c r="I99" s="272"/>
      <c r="J99" s="98"/>
      <c r="K99" s="96"/>
      <c r="L99" s="99"/>
      <c r="M99" s="272"/>
      <c r="N99" s="98"/>
    </row>
    <row r="100" spans="1:14" s="49" customFormat="1" ht="18" customHeight="1">
      <c r="A100" s="88" t="s">
        <v>217</v>
      </c>
      <c r="B100" s="89" t="str">
        <f>B86</f>
        <v>ПАО "МРСК Сибири"-"Кузбассэнерго-РЭС"</v>
      </c>
      <c r="C100" s="90">
        <f>C98-C101-C102</f>
        <v>39420.206999999966</v>
      </c>
      <c r="D100" s="92">
        <f>D98-D101-D102</f>
        <v>10.463000000000008</v>
      </c>
      <c r="E100" s="91"/>
      <c r="F100" s="86"/>
      <c r="G100" s="90">
        <f>G98-G101-G102</f>
        <v>53041.046999999962</v>
      </c>
      <c r="H100" s="92">
        <f>H98-H101-H102</f>
        <v>13.950000000000003</v>
      </c>
      <c r="I100" s="271"/>
      <c r="J100" s="86"/>
      <c r="K100" s="90">
        <f>C100+G100</f>
        <v>92461.253999999928</v>
      </c>
      <c r="L100" s="92">
        <f>L98-L101-L102</f>
        <v>12.207000000000001</v>
      </c>
      <c r="M100" s="276"/>
      <c r="N100" s="267"/>
    </row>
    <row r="101" spans="1:14" s="49" customFormat="1" ht="18" customHeight="1">
      <c r="A101" s="88" t="s">
        <v>218</v>
      </c>
      <c r="B101" s="89" t="str">
        <f>B32</f>
        <v>ОАО "РЖД"</v>
      </c>
      <c r="C101" s="90">
        <f>C16</f>
        <v>423.964</v>
      </c>
      <c r="D101" s="92">
        <f>D16</f>
        <v>0.156</v>
      </c>
      <c r="E101" s="91"/>
      <c r="F101" s="86"/>
      <c r="G101" s="90">
        <f>G16</f>
        <v>341.33300000000003</v>
      </c>
      <c r="H101" s="92">
        <f>H16</f>
        <v>0.123</v>
      </c>
      <c r="I101" s="271"/>
      <c r="J101" s="86"/>
      <c r="K101" s="90">
        <f>C101+G101</f>
        <v>765.29700000000003</v>
      </c>
      <c r="L101" s="92">
        <f>L16</f>
        <v>0.14000000000000001</v>
      </c>
      <c r="M101" s="271"/>
      <c r="N101" s="86"/>
    </row>
    <row r="102" spans="1:14" s="49" customFormat="1" ht="18" customHeight="1">
      <c r="A102" s="88" t="s">
        <v>219</v>
      </c>
      <c r="B102" s="89" t="str">
        <f>B90</f>
        <v>ОАО "КузбассЭлектро"</v>
      </c>
      <c r="C102" s="90">
        <f>C92</f>
        <v>153924.29500000001</v>
      </c>
      <c r="D102" s="92">
        <f>D92</f>
        <v>44.012999999999991</v>
      </c>
      <c r="E102" s="91"/>
      <c r="F102" s="86"/>
      <c r="G102" s="90">
        <f>G92</f>
        <v>161166.45799999998</v>
      </c>
      <c r="H102" s="92">
        <f>H92</f>
        <v>45.38300000000001</v>
      </c>
      <c r="I102" s="271"/>
      <c r="J102" s="86"/>
      <c r="K102" s="90">
        <f>C102+G102</f>
        <v>315090.75300000003</v>
      </c>
      <c r="L102" s="92">
        <f>L92</f>
        <v>44.698000000000015</v>
      </c>
      <c r="M102" s="271"/>
      <c r="N102" s="86"/>
    </row>
    <row r="103" spans="1:14" s="49" customFormat="1" ht="18" customHeight="1">
      <c r="A103" s="112" t="s">
        <v>220</v>
      </c>
      <c r="B103" s="113" t="s">
        <v>168</v>
      </c>
      <c r="C103" s="90">
        <f>П1.4!F22</f>
        <v>794.69</v>
      </c>
      <c r="D103" s="92">
        <f>П1.5!F22</f>
        <v>0.224</v>
      </c>
      <c r="E103" s="91"/>
      <c r="F103" s="86"/>
      <c r="G103" s="90">
        <f>П1.4!K22</f>
        <v>879.91</v>
      </c>
      <c r="H103" s="92">
        <f>П1.5!K22</f>
        <v>0.24399999999999999</v>
      </c>
      <c r="I103" s="271"/>
      <c r="J103" s="86"/>
      <c r="K103" s="90">
        <f>C103+G103</f>
        <v>1674.6</v>
      </c>
      <c r="L103" s="92">
        <f>П1.5!P22</f>
        <v>0.23399999999999999</v>
      </c>
      <c r="M103" s="271"/>
      <c r="N103" s="86"/>
    </row>
    <row r="104" spans="1:14" s="49" customFormat="1" ht="18" customHeight="1">
      <c r="A104" s="112" t="s">
        <v>221</v>
      </c>
      <c r="B104" s="113" t="s">
        <v>170</v>
      </c>
      <c r="C104" s="90">
        <f>П1.4!F29</f>
        <v>181684.136</v>
      </c>
      <c r="D104" s="92">
        <f>П1.5!F29</f>
        <v>50.631</v>
      </c>
      <c r="E104" s="91"/>
      <c r="F104" s="86"/>
      <c r="G104" s="90">
        <f>П1.4!K29</f>
        <v>202518.022</v>
      </c>
      <c r="H104" s="92">
        <f>П1.5!K29</f>
        <v>55.515999999999998</v>
      </c>
      <c r="I104" s="271"/>
      <c r="J104" s="86"/>
      <c r="K104" s="90">
        <f>C104+G104</f>
        <v>384202.158</v>
      </c>
      <c r="L104" s="92">
        <f>П1.5!P29</f>
        <v>53.073500000000003</v>
      </c>
      <c r="M104" s="271"/>
      <c r="N104" s="86"/>
    </row>
    <row r="105" spans="1:14" s="93" customFormat="1" ht="18" customHeight="1">
      <c r="A105" s="94"/>
      <c r="B105" s="95" t="s">
        <v>148</v>
      </c>
      <c r="C105" s="96"/>
      <c r="D105" s="99"/>
      <c r="E105" s="97"/>
      <c r="F105" s="98"/>
      <c r="G105" s="96"/>
      <c r="H105" s="99"/>
      <c r="I105" s="272"/>
      <c r="J105" s="98"/>
      <c r="K105" s="96"/>
      <c r="L105" s="99"/>
      <c r="M105" s="272"/>
      <c r="N105" s="98"/>
    </row>
    <row r="106" spans="1:14" s="49" customFormat="1" ht="18" customHeight="1">
      <c r="A106" s="112" t="s">
        <v>222</v>
      </c>
      <c r="B106" s="113" t="s">
        <v>150</v>
      </c>
      <c r="C106" s="90">
        <f>П1.4!F32</f>
        <v>146600.889</v>
      </c>
      <c r="D106" s="92">
        <f>П1.5!F32</f>
        <v>38.366999999999997</v>
      </c>
      <c r="E106" s="91"/>
      <c r="F106" s="86"/>
      <c r="G106" s="90">
        <f>П1.4!K32</f>
        <v>169325.22099999999</v>
      </c>
      <c r="H106" s="92">
        <f>П1.5!K32</f>
        <v>43.826999999999998</v>
      </c>
      <c r="I106" s="271"/>
      <c r="J106" s="86"/>
      <c r="K106" s="90">
        <f>C106+G106</f>
        <v>315926.11</v>
      </c>
      <c r="L106" s="92">
        <f>П1.5!P32</f>
        <v>41.097000000000001</v>
      </c>
      <c r="M106" s="271"/>
      <c r="N106" s="86"/>
    </row>
    <row r="107" spans="1:14" s="49" customFormat="1" ht="18" customHeight="1">
      <c r="A107" s="112" t="s">
        <v>223</v>
      </c>
      <c r="B107" s="113" t="s">
        <v>152</v>
      </c>
      <c r="C107" s="90">
        <f>П1.4!F34</f>
        <v>35083.247000000003</v>
      </c>
      <c r="D107" s="92">
        <f>П1.5!F35</f>
        <v>12.263999999999999</v>
      </c>
      <c r="E107" s="91"/>
      <c r="F107" s="86"/>
      <c r="G107" s="90">
        <f>П1.4!K34</f>
        <v>33192.800999999999</v>
      </c>
      <c r="H107" s="92">
        <f>П1.5!K35</f>
        <v>11.689</v>
      </c>
      <c r="I107" s="271"/>
      <c r="J107" s="86"/>
      <c r="K107" s="90">
        <f>C107+G107</f>
        <v>68276.04800000001</v>
      </c>
      <c r="L107" s="92">
        <f>П1.5!P35</f>
        <v>11.976500000000001</v>
      </c>
      <c r="M107" s="271"/>
      <c r="N107" s="86"/>
    </row>
    <row r="108" spans="1:14" s="93" customFormat="1" ht="18" customHeight="1">
      <c r="A108" s="94"/>
      <c r="B108" s="95" t="s">
        <v>153</v>
      </c>
      <c r="C108" s="96"/>
      <c r="D108" s="99"/>
      <c r="E108" s="97"/>
      <c r="F108" s="98"/>
      <c r="G108" s="96"/>
      <c r="H108" s="99"/>
      <c r="I108" s="272"/>
      <c r="J108" s="98"/>
      <c r="K108" s="96"/>
      <c r="L108" s="99"/>
      <c r="M108" s="272"/>
      <c r="N108" s="98"/>
    </row>
    <row r="109" spans="1:14" s="49" customFormat="1" ht="18" customHeight="1">
      <c r="A109" s="88" t="s">
        <v>199</v>
      </c>
      <c r="B109" s="89" t="str">
        <f>B100</f>
        <v>ПАО "МРСК Сибири"-"Кузбассэнерго-РЭС"</v>
      </c>
      <c r="C109" s="90">
        <f>П1.6!E35</f>
        <v>0</v>
      </c>
      <c r="D109" s="92">
        <f>П1.6!J35</f>
        <v>0</v>
      </c>
      <c r="E109" s="91"/>
      <c r="F109" s="86"/>
      <c r="G109" s="90">
        <f>П1.6!E76</f>
        <v>0</v>
      </c>
      <c r="H109" s="92">
        <f>П1.6!J76</f>
        <v>0</v>
      </c>
      <c r="I109" s="271"/>
      <c r="J109" s="86"/>
      <c r="K109" s="90">
        <f t="shared" ref="K109:K115" si="2">C109+G109</f>
        <v>0</v>
      </c>
      <c r="L109" s="92">
        <f>П1.6!J117</f>
        <v>0</v>
      </c>
      <c r="M109" s="271"/>
      <c r="N109" s="86"/>
    </row>
    <row r="110" spans="1:14" s="49" customFormat="1" ht="18" customHeight="1">
      <c r="A110" s="88" t="s">
        <v>200</v>
      </c>
      <c r="B110" s="89" t="s">
        <v>201</v>
      </c>
      <c r="C110" s="90">
        <f>C109-C100</f>
        <v>-39420.206999999966</v>
      </c>
      <c r="D110" s="92">
        <f>D109-D100</f>
        <v>-10.463000000000008</v>
      </c>
      <c r="E110" s="91"/>
      <c r="F110" s="105"/>
      <c r="G110" s="90">
        <f>G109-G100</f>
        <v>-53041.046999999962</v>
      </c>
      <c r="H110" s="92">
        <f>H109-H100</f>
        <v>-13.950000000000003</v>
      </c>
      <c r="I110" s="271"/>
      <c r="J110" s="105"/>
      <c r="K110" s="90">
        <f t="shared" si="2"/>
        <v>-92461.253999999928</v>
      </c>
      <c r="L110" s="92">
        <f>L109-L100</f>
        <v>-12.207000000000001</v>
      </c>
      <c r="M110" s="271"/>
      <c r="N110" s="105"/>
    </row>
    <row r="111" spans="1:14" s="49" customFormat="1" ht="18" customHeight="1">
      <c r="A111" s="88" t="s">
        <v>202</v>
      </c>
      <c r="B111" s="89" t="str">
        <f>B101</f>
        <v>ОАО "РЖД"</v>
      </c>
      <c r="C111" s="90">
        <v>0</v>
      </c>
      <c r="D111" s="92">
        <v>0</v>
      </c>
      <c r="E111" s="91"/>
      <c r="F111" s="105"/>
      <c r="G111" s="90">
        <v>0</v>
      </c>
      <c r="H111" s="92">
        <v>0</v>
      </c>
      <c r="I111" s="271"/>
      <c r="J111" s="105"/>
      <c r="K111" s="90">
        <f t="shared" si="2"/>
        <v>0</v>
      </c>
      <c r="L111" s="92">
        <v>0</v>
      </c>
      <c r="M111" s="271"/>
      <c r="N111" s="105"/>
    </row>
    <row r="112" spans="1:14" s="49" customFormat="1" ht="18" customHeight="1">
      <c r="A112" s="88" t="s">
        <v>203</v>
      </c>
      <c r="B112" s="89" t="s">
        <v>204</v>
      </c>
      <c r="C112" s="90">
        <f>C111-C101</f>
        <v>-423.964</v>
      </c>
      <c r="D112" s="92">
        <f>D111-D101</f>
        <v>-0.156</v>
      </c>
      <c r="E112" s="91"/>
      <c r="F112" s="105"/>
      <c r="G112" s="90">
        <f>G111-G101</f>
        <v>-341.33300000000003</v>
      </c>
      <c r="H112" s="92">
        <f>H111-H101</f>
        <v>-0.123</v>
      </c>
      <c r="I112" s="271"/>
      <c r="J112" s="105"/>
      <c r="K112" s="90">
        <f t="shared" si="2"/>
        <v>-765.29700000000003</v>
      </c>
      <c r="L112" s="92">
        <f>L111-L101</f>
        <v>-0.14000000000000001</v>
      </c>
      <c r="M112" s="271"/>
      <c r="N112" s="105"/>
    </row>
    <row r="113" spans="1:14" s="49" customFormat="1" ht="18" customHeight="1">
      <c r="A113" s="88" t="s">
        <v>205</v>
      </c>
      <c r="B113" s="89" t="str">
        <f t="shared" ref="B113:C115" si="3">B34</f>
        <v>ООО "КЭнК"</v>
      </c>
      <c r="C113" s="90">
        <f t="shared" si="3"/>
        <v>31089.728999999999</v>
      </c>
      <c r="D113" s="92">
        <f>D34</f>
        <v>11.263999999999999</v>
      </c>
      <c r="E113" s="91"/>
      <c r="F113" s="105"/>
      <c r="G113" s="90">
        <f>П1.6!C77</f>
        <v>29502.755000000001</v>
      </c>
      <c r="H113" s="92">
        <f>H34</f>
        <v>10.689</v>
      </c>
      <c r="I113" s="271"/>
      <c r="J113" s="105"/>
      <c r="K113" s="90">
        <f t="shared" si="2"/>
        <v>60592.483999999997</v>
      </c>
      <c r="L113" s="92">
        <f>L34</f>
        <v>10.977</v>
      </c>
      <c r="M113" s="271"/>
      <c r="N113" s="105"/>
    </row>
    <row r="114" spans="1:14" s="49" customFormat="1" ht="18" customHeight="1">
      <c r="A114" s="88" t="s">
        <v>300</v>
      </c>
      <c r="B114" s="89" t="str">
        <f t="shared" si="3"/>
        <v>ООО "СКЭК"</v>
      </c>
      <c r="C114" s="90">
        <f t="shared" si="3"/>
        <v>3993.518</v>
      </c>
      <c r="D114" s="92">
        <f>D35</f>
        <v>1</v>
      </c>
      <c r="E114" s="91"/>
      <c r="F114" s="105"/>
      <c r="G114" s="90">
        <f>П1.6!C78</f>
        <v>3690.0459999999998</v>
      </c>
      <c r="H114" s="92">
        <f>H35</f>
        <v>1</v>
      </c>
      <c r="I114" s="271"/>
      <c r="J114" s="105"/>
      <c r="K114" s="90">
        <f t="shared" si="2"/>
        <v>7683.5640000000003</v>
      </c>
      <c r="L114" s="92">
        <f>L35</f>
        <v>1</v>
      </c>
      <c r="M114" s="271"/>
      <c r="N114" s="105"/>
    </row>
    <row r="115" spans="1:14" s="49" customFormat="1" ht="18" hidden="1" customHeight="1">
      <c r="A115" s="88" t="s">
        <v>301</v>
      </c>
      <c r="B115" s="89" t="str">
        <f t="shared" si="3"/>
        <v>АО "Электросеть"</v>
      </c>
      <c r="C115" s="90">
        <f t="shared" si="3"/>
        <v>0</v>
      </c>
      <c r="D115" s="92">
        <f>D36</f>
        <v>1.1100000000000001</v>
      </c>
      <c r="E115" s="91"/>
      <c r="F115" s="105"/>
      <c r="G115" s="90">
        <f>П1.6!C79</f>
        <v>4006.66</v>
      </c>
      <c r="H115" s="92">
        <f>H36</f>
        <v>1.1000000000000001</v>
      </c>
      <c r="I115" s="271"/>
      <c r="J115" s="105"/>
      <c r="K115" s="90">
        <f t="shared" si="2"/>
        <v>4006.66</v>
      </c>
      <c r="L115" s="92">
        <f>L36</f>
        <v>1.1050000000000002</v>
      </c>
      <c r="M115" s="271"/>
      <c r="N115" s="105"/>
    </row>
    <row r="116" spans="1:14" s="49" customFormat="1" ht="18" hidden="1" customHeight="1">
      <c r="A116" s="88" t="s">
        <v>302</v>
      </c>
      <c r="B116" s="103" t="str">
        <f>B102</f>
        <v>ОАО "КузбассЭлектро"</v>
      </c>
      <c r="C116" s="90"/>
      <c r="D116" s="92"/>
      <c r="E116" s="91"/>
      <c r="F116" s="105"/>
      <c r="G116" s="90"/>
      <c r="H116" s="92"/>
      <c r="I116" s="271"/>
      <c r="J116" s="105"/>
      <c r="K116" s="90"/>
      <c r="L116" s="92"/>
      <c r="M116" s="271"/>
      <c r="N116" s="105"/>
    </row>
    <row r="117" spans="1:14" s="49" customFormat="1" ht="18" hidden="1" customHeight="1">
      <c r="A117" s="88" t="s">
        <v>206</v>
      </c>
      <c r="B117" s="103" t="s">
        <v>207</v>
      </c>
      <c r="C117" s="90"/>
      <c r="D117" s="92"/>
      <c r="E117" s="91"/>
      <c r="F117" s="105"/>
      <c r="G117" s="90"/>
      <c r="H117" s="92"/>
      <c r="I117" s="271"/>
      <c r="J117" s="105"/>
      <c r="K117" s="90"/>
      <c r="L117" s="92"/>
      <c r="M117" s="271"/>
      <c r="N117" s="105"/>
    </row>
    <row r="118" spans="1:14" s="49" customFormat="1" ht="18" customHeight="1">
      <c r="A118" s="112" t="s">
        <v>224</v>
      </c>
      <c r="B118" s="113" t="s">
        <v>225</v>
      </c>
      <c r="C118" s="90"/>
      <c r="D118" s="92"/>
      <c r="E118" s="91"/>
      <c r="F118" s="86"/>
      <c r="G118" s="90"/>
      <c r="H118" s="92"/>
      <c r="I118" s="271"/>
      <c r="J118" s="86"/>
      <c r="K118" s="90"/>
      <c r="L118" s="92"/>
      <c r="M118" s="271"/>
      <c r="N118" s="86"/>
    </row>
    <row r="119" spans="1:14" s="49" customFormat="1" ht="18" customHeight="1">
      <c r="A119" s="112" t="s">
        <v>226</v>
      </c>
      <c r="B119" s="230" t="s">
        <v>185</v>
      </c>
      <c r="C119" s="90">
        <f>C95-C104-C103</f>
        <v>11289.639999999987</v>
      </c>
      <c r="D119" s="92">
        <f>D95-D104-D103</f>
        <v>3.7769999999999975</v>
      </c>
      <c r="E119" s="91"/>
      <c r="F119" s="86"/>
      <c r="G119" s="90">
        <f>G95-G104-G103</f>
        <v>11150.905999999963</v>
      </c>
      <c r="H119" s="92">
        <f>H95-H104-H103</f>
        <v>3.6960000000000122</v>
      </c>
      <c r="I119" s="271"/>
      <c r="J119" s="86"/>
      <c r="K119" s="90">
        <f>C119+G119</f>
        <v>22440.545999999951</v>
      </c>
      <c r="L119" s="92">
        <f>L95-L104-L103-0.001</f>
        <v>3.7365000000000133</v>
      </c>
      <c r="M119" s="271"/>
      <c r="N119" s="86"/>
    </row>
    <row r="120" spans="1:14" s="49" customFormat="1" ht="18" customHeight="1">
      <c r="A120" s="112" t="s">
        <v>227</v>
      </c>
      <c r="B120" s="230" t="s">
        <v>187</v>
      </c>
      <c r="C120" s="90"/>
      <c r="D120" s="92"/>
      <c r="E120" s="91"/>
      <c r="F120" s="86"/>
      <c r="G120" s="90"/>
      <c r="H120" s="92"/>
      <c r="I120" s="271"/>
      <c r="J120" s="86"/>
      <c r="K120" s="90"/>
      <c r="L120" s="92"/>
      <c r="M120" s="271"/>
      <c r="N120" s="86"/>
    </row>
    <row r="121" spans="1:14" s="49" customFormat="1" ht="18" customHeight="1">
      <c r="A121" s="112" t="s">
        <v>228</v>
      </c>
      <c r="B121" s="113" t="s">
        <v>229</v>
      </c>
      <c r="C121" s="90">
        <f>П1.4!G7</f>
        <v>12700.329999999985</v>
      </c>
      <c r="D121" s="92">
        <f>П1.5!G7</f>
        <v>4.2190000000000047</v>
      </c>
      <c r="E121" s="91"/>
      <c r="F121" s="86"/>
      <c r="G121" s="90">
        <f>П1.4!L7</f>
        <v>12474.310999999967</v>
      </c>
      <c r="H121" s="92">
        <f>П1.5!L7</f>
        <v>4.1200000000000125</v>
      </c>
      <c r="I121" s="271"/>
      <c r="J121" s="86"/>
      <c r="K121" s="90">
        <f>C121+G121</f>
        <v>25174.640999999952</v>
      </c>
      <c r="L121" s="92">
        <f>П1.5!Q7</f>
        <v>4.1685000000000114</v>
      </c>
      <c r="M121" s="271"/>
      <c r="N121" s="86"/>
    </row>
    <row r="122" spans="1:14" s="93" customFormat="1" ht="18" customHeight="1">
      <c r="A122" s="94"/>
      <c r="B122" s="95" t="s">
        <v>141</v>
      </c>
      <c r="C122" s="96"/>
      <c r="D122" s="99"/>
      <c r="E122" s="97"/>
      <c r="F122" s="98"/>
      <c r="G122" s="96"/>
      <c r="H122" s="99"/>
      <c r="I122" s="272"/>
      <c r="J122" s="98"/>
      <c r="K122" s="96"/>
      <c r="L122" s="99"/>
      <c r="M122" s="272"/>
      <c r="N122" s="98"/>
    </row>
    <row r="123" spans="1:14" s="49" customFormat="1" ht="18" customHeight="1">
      <c r="A123" s="112" t="s">
        <v>230</v>
      </c>
      <c r="B123" s="113" t="s">
        <v>191</v>
      </c>
      <c r="C123" s="90">
        <v>0</v>
      </c>
      <c r="D123" s="92">
        <v>0</v>
      </c>
      <c r="E123" s="91"/>
      <c r="F123" s="86"/>
      <c r="G123" s="90">
        <v>0</v>
      </c>
      <c r="H123" s="92">
        <v>0</v>
      </c>
      <c r="I123" s="271"/>
      <c r="J123" s="86"/>
      <c r="K123" s="90">
        <f>C123+G123</f>
        <v>0</v>
      </c>
      <c r="L123" s="92">
        <v>0</v>
      </c>
      <c r="M123" s="271"/>
      <c r="N123" s="86"/>
    </row>
    <row r="124" spans="1:14" s="49" customFormat="1" ht="18" customHeight="1">
      <c r="A124" s="112" t="s">
        <v>231</v>
      </c>
      <c r="B124" s="113" t="s">
        <v>140</v>
      </c>
      <c r="C124" s="90">
        <f>C121</f>
        <v>12700.329999999985</v>
      </c>
      <c r="D124" s="92">
        <f>D121</f>
        <v>4.2190000000000047</v>
      </c>
      <c r="E124" s="91"/>
      <c r="F124" s="86"/>
      <c r="G124" s="90">
        <f>G121</f>
        <v>12474.310999999967</v>
      </c>
      <c r="H124" s="92">
        <f>H121</f>
        <v>4.1200000000000125</v>
      </c>
      <c r="I124" s="271"/>
      <c r="J124" s="86"/>
      <c r="K124" s="90">
        <f>C124+G124</f>
        <v>25174.640999999952</v>
      </c>
      <c r="L124" s="92">
        <f>L121</f>
        <v>4.1685000000000114</v>
      </c>
      <c r="M124" s="271"/>
      <c r="N124" s="86"/>
    </row>
    <row r="125" spans="1:14" s="93" customFormat="1" ht="18" customHeight="1">
      <c r="A125" s="94"/>
      <c r="B125" s="95" t="s">
        <v>141</v>
      </c>
      <c r="C125" s="96"/>
      <c r="D125" s="99"/>
      <c r="E125" s="97"/>
      <c r="F125" s="98"/>
      <c r="G125" s="96"/>
      <c r="H125" s="99"/>
      <c r="I125" s="272"/>
      <c r="J125" s="98"/>
      <c r="K125" s="96"/>
      <c r="L125" s="99"/>
      <c r="M125" s="272"/>
      <c r="N125" s="98"/>
    </row>
    <row r="126" spans="1:14" s="49" customFormat="1" ht="18" customHeight="1">
      <c r="A126" s="88" t="s">
        <v>232</v>
      </c>
      <c r="B126" s="89" t="str">
        <f>B109</f>
        <v>ПАО "МРСК Сибири"-"Кузбассэнерго-РЭС"</v>
      </c>
      <c r="C126" s="90">
        <f>C124-C127-C128</f>
        <v>870.84999999999854</v>
      </c>
      <c r="D126" s="92">
        <f>D124-D127-D128</f>
        <v>0.23200000000000731</v>
      </c>
      <c r="E126" s="91"/>
      <c r="F126" s="86"/>
      <c r="G126" s="90">
        <f>G124-G127-G128</f>
        <v>809.14200000000346</v>
      </c>
      <c r="H126" s="92">
        <f>H124-H127-H128</f>
        <v>0.21400000000000041</v>
      </c>
      <c r="I126" s="271"/>
      <c r="J126" s="86"/>
      <c r="K126" s="90">
        <f>C126+G126</f>
        <v>1679.992000000002</v>
      </c>
      <c r="L126" s="92">
        <f>L124-L127-L128</f>
        <v>0.2219999999999982</v>
      </c>
      <c r="M126" s="276"/>
      <c r="N126" s="267"/>
    </row>
    <row r="127" spans="1:14" s="49" customFormat="1" ht="18" customHeight="1">
      <c r="A127" s="88" t="s">
        <v>233</v>
      </c>
      <c r="B127" s="89" t="str">
        <f>B30</f>
        <v>АО "ЭнергоПаритет"</v>
      </c>
      <c r="C127" s="90">
        <f>C15</f>
        <v>539.84</v>
      </c>
      <c r="D127" s="92">
        <f>D15</f>
        <v>0.21</v>
      </c>
      <c r="E127" s="91"/>
      <c r="F127" s="86"/>
      <c r="G127" s="90">
        <f>G15</f>
        <v>514.26300000000003</v>
      </c>
      <c r="H127" s="92">
        <f>H15</f>
        <v>0.21</v>
      </c>
      <c r="I127" s="271"/>
      <c r="J127" s="86"/>
      <c r="K127" s="90">
        <f>C127+G127</f>
        <v>1054.1030000000001</v>
      </c>
      <c r="L127" s="92">
        <f>L15</f>
        <v>0.21</v>
      </c>
      <c r="M127" s="271"/>
      <c r="N127" s="86"/>
    </row>
    <row r="128" spans="1:14" s="49" customFormat="1" ht="18" customHeight="1">
      <c r="A128" s="88" t="s">
        <v>234</v>
      </c>
      <c r="B128" s="89" t="str">
        <f>B116</f>
        <v>ОАО "КузбассЭлектро"</v>
      </c>
      <c r="C128" s="90">
        <f>C119</f>
        <v>11289.639999999987</v>
      </c>
      <c r="D128" s="92">
        <f>D119</f>
        <v>3.7769999999999975</v>
      </c>
      <c r="E128" s="91"/>
      <c r="F128" s="86"/>
      <c r="G128" s="90">
        <f>G119</f>
        <v>11150.905999999963</v>
      </c>
      <c r="H128" s="92">
        <f>H119</f>
        <v>3.6960000000000122</v>
      </c>
      <c r="I128" s="271"/>
      <c r="J128" s="86"/>
      <c r="K128" s="90">
        <f>C128+G128</f>
        <v>22440.545999999951</v>
      </c>
      <c r="L128" s="92">
        <f>L119</f>
        <v>3.7365000000000133</v>
      </c>
      <c r="M128" s="271"/>
      <c r="N128" s="86"/>
    </row>
    <row r="129" spans="1:14" s="49" customFormat="1" ht="18" customHeight="1">
      <c r="A129" s="112" t="s">
        <v>235</v>
      </c>
      <c r="B129" s="113" t="s">
        <v>168</v>
      </c>
      <c r="C129" s="90">
        <f>П1.4!G22</f>
        <v>19.12</v>
      </c>
      <c r="D129" s="92">
        <f>П1.5!G22</f>
        <v>6.0000000000000001E-3</v>
      </c>
      <c r="E129" s="91"/>
      <c r="F129" s="86"/>
      <c r="G129" s="90">
        <f>П1.4!L22</f>
        <v>18.8</v>
      </c>
      <c r="H129" s="92">
        <f>П1.5!L22</f>
        <v>6.0000000000000001E-3</v>
      </c>
      <c r="I129" s="271"/>
      <c r="J129" s="86"/>
      <c r="K129" s="90">
        <f>C129+G129</f>
        <v>37.92</v>
      </c>
      <c r="L129" s="92">
        <f>П1.5!Q22</f>
        <v>6.000000000000001E-3</v>
      </c>
      <c r="M129" s="271"/>
      <c r="N129" s="86"/>
    </row>
    <row r="130" spans="1:14" s="49" customFormat="1" ht="18" customHeight="1">
      <c r="A130" s="112" t="s">
        <v>236</v>
      </c>
      <c r="B130" s="113" t="s">
        <v>170</v>
      </c>
      <c r="C130" s="90">
        <f>C124-C129</f>
        <v>12681.209999999985</v>
      </c>
      <c r="D130" s="92">
        <f>D124-D129</f>
        <v>4.2130000000000045</v>
      </c>
      <c r="E130" s="91"/>
      <c r="F130" s="86"/>
      <c r="G130" s="90">
        <f>G124-G129</f>
        <v>12455.510999999968</v>
      </c>
      <c r="H130" s="92">
        <f>H124-H129</f>
        <v>4.1140000000000123</v>
      </c>
      <c r="I130" s="271"/>
      <c r="J130" s="86"/>
      <c r="K130" s="90">
        <f>C130+G130</f>
        <v>25136.720999999954</v>
      </c>
      <c r="L130" s="92">
        <f>L124-L129</f>
        <v>4.1625000000000112</v>
      </c>
      <c r="M130" s="271"/>
      <c r="N130" s="86"/>
    </row>
    <row r="131" spans="1:14" s="93" customFormat="1" ht="18" customHeight="1">
      <c r="A131" s="94"/>
      <c r="B131" s="95" t="s">
        <v>148</v>
      </c>
      <c r="C131" s="96"/>
      <c r="D131" s="99"/>
      <c r="E131" s="97"/>
      <c r="F131" s="98"/>
      <c r="G131" s="96"/>
      <c r="H131" s="99"/>
      <c r="I131" s="272"/>
      <c r="J131" s="98"/>
      <c r="K131" s="97"/>
      <c r="L131" s="99"/>
      <c r="M131" s="272"/>
      <c r="N131" s="98"/>
    </row>
    <row r="132" spans="1:14" s="49" customFormat="1" ht="18" customHeight="1">
      <c r="A132" s="112" t="s">
        <v>237</v>
      </c>
      <c r="B132" s="113" t="s">
        <v>150</v>
      </c>
      <c r="C132" s="90">
        <f>П1.4!G32</f>
        <v>12408.503000000001</v>
      </c>
      <c r="D132" s="92">
        <f>П1.5!G32</f>
        <v>4.0190000000000001</v>
      </c>
      <c r="E132" s="91"/>
      <c r="F132" s="86"/>
      <c r="G132" s="90">
        <f>П1.4!L32</f>
        <v>12198.237999999999</v>
      </c>
      <c r="H132" s="92">
        <f>П1.5!L32</f>
        <v>3.931</v>
      </c>
      <c r="I132" s="271"/>
      <c r="J132" s="86"/>
      <c r="K132" s="90">
        <f>C132+G132</f>
        <v>24606.741000000002</v>
      </c>
      <c r="L132" s="92">
        <f>П1.5!Q32</f>
        <v>3.9740000000000002</v>
      </c>
      <c r="M132" s="271"/>
      <c r="N132" s="86"/>
    </row>
    <row r="133" spans="1:14" s="49" customFormat="1" ht="18" customHeight="1">
      <c r="A133" s="112" t="s">
        <v>238</v>
      </c>
      <c r="B133" s="113" t="s">
        <v>152</v>
      </c>
      <c r="C133" s="90">
        <f>C130-C132</f>
        <v>272.70699999998396</v>
      </c>
      <c r="D133" s="92">
        <f>D130-D132</f>
        <v>0.19400000000000439</v>
      </c>
      <c r="E133" s="91"/>
      <c r="F133" s="86"/>
      <c r="G133" s="90">
        <f>G121-G132-G129</f>
        <v>257.27299999996757</v>
      </c>
      <c r="H133" s="92">
        <f>H130-H132</f>
        <v>0.18300000000001226</v>
      </c>
      <c r="I133" s="271"/>
      <c r="J133" s="86"/>
      <c r="K133" s="90">
        <f>C133+G133</f>
        <v>529.97999999995159</v>
      </c>
      <c r="L133" s="92">
        <f>L130-L132</f>
        <v>0.18850000000001099</v>
      </c>
      <c r="M133" s="271"/>
      <c r="N133" s="86"/>
    </row>
    <row r="134" spans="1:14" s="93" customFormat="1" ht="18" customHeight="1">
      <c r="A134" s="94"/>
      <c r="B134" s="95" t="s">
        <v>153</v>
      </c>
      <c r="C134" s="96"/>
      <c r="D134" s="99"/>
      <c r="E134" s="97"/>
      <c r="F134" s="98"/>
      <c r="G134" s="96"/>
      <c r="H134" s="99"/>
      <c r="I134" s="272"/>
      <c r="J134" s="98"/>
      <c r="K134" s="96"/>
      <c r="L134" s="99"/>
      <c r="M134" s="272"/>
      <c r="N134" s="98"/>
    </row>
    <row r="135" spans="1:14" s="49" customFormat="1" ht="18" customHeight="1">
      <c r="A135" s="88" t="s">
        <v>239</v>
      </c>
      <c r="B135" s="89" t="str">
        <f>B126</f>
        <v>ПАО "МРСК Сибири"-"Кузбассэнерго-РЭС"</v>
      </c>
      <c r="C135" s="90">
        <f>П1.6!F35</f>
        <v>67.429000000000002</v>
      </c>
      <c r="D135" s="92">
        <f>П1.6!K35</f>
        <v>2.4E-2</v>
      </c>
      <c r="E135" s="91"/>
      <c r="F135" s="105"/>
      <c r="G135" s="90">
        <f>П1.6!F76</f>
        <v>78.230999999999995</v>
      </c>
      <c r="H135" s="92">
        <f>П1.6!K76</f>
        <v>1.2999999999999999E-2</v>
      </c>
      <c r="I135" s="271"/>
      <c r="J135" s="105"/>
      <c r="K135" s="90">
        <f>C135+G135</f>
        <v>145.66</v>
      </c>
      <c r="L135" s="92">
        <f>П1.6!K117</f>
        <v>1.9E-2</v>
      </c>
      <c r="M135" s="271"/>
      <c r="N135" s="105"/>
    </row>
    <row r="136" spans="1:14" s="49" customFormat="1" ht="18" customHeight="1">
      <c r="A136" s="88" t="s">
        <v>240</v>
      </c>
      <c r="B136" s="89" t="s">
        <v>201</v>
      </c>
      <c r="C136" s="90">
        <f>C135-C126</f>
        <v>-803.42099999999857</v>
      </c>
      <c r="D136" s="92">
        <f>D135-D126</f>
        <v>-0.20800000000000732</v>
      </c>
      <c r="E136" s="91"/>
      <c r="F136" s="105"/>
      <c r="G136" s="90">
        <f>G135-G126</f>
        <v>-730.91100000000347</v>
      </c>
      <c r="H136" s="92">
        <f>H135-H126</f>
        <v>-0.2010000000000004</v>
      </c>
      <c r="I136" s="271"/>
      <c r="J136" s="105"/>
      <c r="K136" s="90">
        <f>C136+G136</f>
        <v>-1534.3320000000022</v>
      </c>
      <c r="L136" s="92">
        <f>L135-L126</f>
        <v>-0.20299999999999821</v>
      </c>
      <c r="M136" s="271"/>
      <c r="N136" s="105"/>
    </row>
    <row r="137" spans="1:14" s="49" customFormat="1" ht="18" customHeight="1">
      <c r="A137" s="88" t="s">
        <v>241</v>
      </c>
      <c r="B137" s="89" t="str">
        <f>B127</f>
        <v>АО "ЭнергоПаритет"</v>
      </c>
      <c r="C137" s="90">
        <v>0</v>
      </c>
      <c r="D137" s="92">
        <v>0</v>
      </c>
      <c r="E137" s="91"/>
      <c r="F137" s="105"/>
      <c r="G137" s="90">
        <v>0</v>
      </c>
      <c r="H137" s="92">
        <v>0</v>
      </c>
      <c r="I137" s="271"/>
      <c r="J137" s="105"/>
      <c r="K137" s="90">
        <f>C137+G137</f>
        <v>0</v>
      </c>
      <c r="L137" s="92">
        <v>0</v>
      </c>
      <c r="M137" s="271"/>
      <c r="N137" s="105"/>
    </row>
    <row r="138" spans="1:14" s="49" customFormat="1" ht="18" customHeight="1">
      <c r="A138" s="88" t="s">
        <v>242</v>
      </c>
      <c r="B138" s="89" t="s">
        <v>204</v>
      </c>
      <c r="C138" s="90">
        <f>C137-C127</f>
        <v>-539.84</v>
      </c>
      <c r="D138" s="92">
        <f>D137-D127</f>
        <v>-0.21</v>
      </c>
      <c r="E138" s="91"/>
      <c r="F138" s="105"/>
      <c r="G138" s="90">
        <f>G137-G127</f>
        <v>-514.26300000000003</v>
      </c>
      <c r="H138" s="92">
        <f>H137-H127</f>
        <v>-0.21</v>
      </c>
      <c r="I138" s="271"/>
      <c r="J138" s="105"/>
      <c r="K138" s="90">
        <f>C138+G138</f>
        <v>-1054.1030000000001</v>
      </c>
      <c r="L138" s="92">
        <f>L137-L127</f>
        <v>-0.21</v>
      </c>
      <c r="M138" s="271"/>
      <c r="N138" s="105"/>
    </row>
    <row r="139" spans="1:14" s="49" customFormat="1" ht="18" hidden="1" customHeight="1">
      <c r="A139" s="88"/>
      <c r="B139" s="103"/>
      <c r="C139" s="103"/>
      <c r="D139" s="103"/>
      <c r="E139" s="103"/>
      <c r="F139" s="103"/>
      <c r="G139" s="103"/>
      <c r="H139" s="103"/>
      <c r="I139" s="103"/>
      <c r="J139" s="86"/>
      <c r="K139" s="90"/>
      <c r="L139" s="92"/>
      <c r="M139" s="271"/>
      <c r="N139" s="86"/>
    </row>
    <row r="140" spans="1:14" s="49" customFormat="1" ht="18" customHeight="1">
      <c r="A140" s="88" t="s">
        <v>243</v>
      </c>
      <c r="B140" s="103" t="s">
        <v>277</v>
      </c>
      <c r="C140" s="90">
        <f>П1.4!G28</f>
        <v>205.27799999999999</v>
      </c>
      <c r="D140" s="92">
        <f>П1.5!G28</f>
        <v>0.17</v>
      </c>
      <c r="E140" s="91"/>
      <c r="F140" s="86"/>
      <c r="G140" s="90">
        <f>П1.4!L28</f>
        <v>179.042</v>
      </c>
      <c r="H140" s="92">
        <f>H40-H90</f>
        <v>0.17</v>
      </c>
      <c r="I140" s="271"/>
      <c r="J140" s="86"/>
      <c r="K140" s="90">
        <f>C140+G140</f>
        <v>384.32</v>
      </c>
      <c r="L140" s="92">
        <f>L40-L90</f>
        <v>0.17</v>
      </c>
      <c r="M140" s="271"/>
      <c r="N140" s="86"/>
    </row>
    <row r="141" spans="1:14" s="49" customFormat="1" ht="18" customHeight="1">
      <c r="A141" s="112" t="s">
        <v>244</v>
      </c>
      <c r="B141" s="113" t="s">
        <v>245</v>
      </c>
      <c r="C141" s="114"/>
      <c r="D141" s="237"/>
      <c r="E141" s="104"/>
      <c r="F141" s="86"/>
      <c r="G141" s="114"/>
      <c r="H141" s="237"/>
      <c r="I141" s="273"/>
      <c r="J141" s="86"/>
      <c r="K141" s="114"/>
      <c r="L141" s="237"/>
      <c r="M141" s="273"/>
      <c r="N141" s="86"/>
    </row>
    <row r="142" spans="1:14" s="49" customFormat="1" ht="18" customHeight="1">
      <c r="A142" s="112" t="s">
        <v>246</v>
      </c>
      <c r="B142" s="230" t="s">
        <v>187</v>
      </c>
      <c r="C142" s="114"/>
      <c r="D142" s="92"/>
      <c r="E142" s="104"/>
      <c r="F142" s="86"/>
      <c r="G142" s="114"/>
      <c r="H142" s="92"/>
      <c r="I142" s="271"/>
      <c r="J142" s="86"/>
      <c r="K142" s="115"/>
      <c r="L142" s="91"/>
      <c r="M142" s="261"/>
      <c r="N142" s="86"/>
    </row>
    <row r="143" spans="1:14" s="49" customFormat="1" ht="18" customHeight="1">
      <c r="A143" s="112" t="s">
        <v>247</v>
      </c>
      <c r="B143" s="113" t="s">
        <v>248</v>
      </c>
      <c r="C143" s="114"/>
      <c r="D143" s="237"/>
      <c r="E143" s="104"/>
      <c r="F143" s="86"/>
      <c r="G143" s="114"/>
      <c r="H143" s="237"/>
      <c r="I143" s="273"/>
      <c r="J143" s="86"/>
      <c r="K143" s="115"/>
      <c r="L143" s="101"/>
      <c r="M143" s="274"/>
      <c r="N143" s="86"/>
    </row>
    <row r="144" spans="1:14" s="93" customFormat="1" ht="18" customHeight="1">
      <c r="A144" s="94"/>
      <c r="B144" s="95" t="s">
        <v>141</v>
      </c>
      <c r="C144" s="96"/>
      <c r="D144" s="99"/>
      <c r="E144" s="97"/>
      <c r="F144" s="98"/>
      <c r="G144" s="99"/>
      <c r="H144" s="97"/>
      <c r="I144" s="272"/>
      <c r="J144" s="98"/>
      <c r="K144" s="99"/>
      <c r="L144" s="97"/>
      <c r="M144" s="272"/>
      <c r="N144" s="98"/>
    </row>
    <row r="145" spans="1:14" s="49" customFormat="1" ht="18" customHeight="1">
      <c r="A145" s="112" t="s">
        <v>249</v>
      </c>
      <c r="B145" s="113" t="s">
        <v>191</v>
      </c>
      <c r="C145" s="114"/>
      <c r="D145" s="237"/>
      <c r="E145" s="104"/>
      <c r="F145" s="86"/>
      <c r="G145" s="115"/>
      <c r="H145" s="101"/>
      <c r="I145" s="274"/>
      <c r="J145" s="86"/>
      <c r="K145" s="115"/>
      <c r="L145" s="101"/>
      <c r="M145" s="274"/>
      <c r="N145" s="86"/>
    </row>
    <row r="146" spans="1:14" s="49" customFormat="1" ht="18" customHeight="1">
      <c r="A146" s="112" t="s">
        <v>250</v>
      </c>
      <c r="B146" s="113" t="s">
        <v>140</v>
      </c>
      <c r="C146" s="114"/>
      <c r="D146" s="237"/>
      <c r="E146" s="104"/>
      <c r="F146" s="86"/>
      <c r="G146" s="115"/>
      <c r="H146" s="101"/>
      <c r="I146" s="274"/>
      <c r="J146" s="86"/>
      <c r="K146" s="115"/>
      <c r="L146" s="101"/>
      <c r="M146" s="274"/>
      <c r="N146" s="86"/>
    </row>
    <row r="147" spans="1:14" s="93" customFormat="1" ht="18" customHeight="1">
      <c r="A147" s="94"/>
      <c r="B147" s="95" t="s">
        <v>141</v>
      </c>
      <c r="C147" s="96"/>
      <c r="D147" s="99"/>
      <c r="E147" s="97"/>
      <c r="F147" s="98"/>
      <c r="G147" s="99"/>
      <c r="H147" s="97"/>
      <c r="I147" s="272"/>
      <c r="J147" s="98"/>
      <c r="K147" s="99"/>
      <c r="L147" s="97"/>
      <c r="M147" s="272"/>
      <c r="N147" s="98"/>
    </row>
    <row r="148" spans="1:14" s="49" customFormat="1" ht="18" customHeight="1">
      <c r="A148" s="88" t="s">
        <v>251</v>
      </c>
      <c r="B148" s="89" t="s">
        <v>142</v>
      </c>
      <c r="C148" s="114"/>
      <c r="D148" s="237"/>
      <c r="E148" s="104"/>
      <c r="F148" s="86"/>
      <c r="G148" s="115"/>
      <c r="H148" s="101"/>
      <c r="I148" s="274"/>
      <c r="J148" s="86"/>
      <c r="K148" s="115"/>
      <c r="L148" s="101"/>
      <c r="M148" s="274"/>
      <c r="N148" s="86"/>
    </row>
    <row r="149" spans="1:14" s="49" customFormat="1" ht="18" customHeight="1">
      <c r="A149" s="88" t="s">
        <v>252</v>
      </c>
      <c r="B149" s="89" t="s">
        <v>143</v>
      </c>
      <c r="C149" s="114"/>
      <c r="D149" s="237"/>
      <c r="E149" s="104"/>
      <c r="F149" s="86"/>
      <c r="G149" s="115"/>
      <c r="H149" s="101"/>
      <c r="I149" s="274"/>
      <c r="J149" s="86"/>
      <c r="K149" s="115"/>
      <c r="L149" s="101"/>
      <c r="M149" s="274"/>
      <c r="N149" s="86"/>
    </row>
    <row r="150" spans="1:14" s="49" customFormat="1" ht="18" customHeight="1">
      <c r="A150" s="88"/>
      <c r="B150" s="89" t="s">
        <v>166</v>
      </c>
      <c r="C150" s="114"/>
      <c r="D150" s="237"/>
      <c r="E150" s="104"/>
      <c r="F150" s="86"/>
      <c r="G150" s="115"/>
      <c r="H150" s="101"/>
      <c r="I150" s="274"/>
      <c r="J150" s="86"/>
      <c r="K150" s="115"/>
      <c r="L150" s="101"/>
      <c r="M150" s="274"/>
      <c r="N150" s="86"/>
    </row>
    <row r="151" spans="1:14" s="49" customFormat="1" ht="18" customHeight="1">
      <c r="A151" s="112" t="s">
        <v>253</v>
      </c>
      <c r="B151" s="113" t="s">
        <v>168</v>
      </c>
      <c r="C151" s="114"/>
      <c r="D151" s="237"/>
      <c r="E151" s="104"/>
      <c r="F151" s="86"/>
      <c r="G151" s="115"/>
      <c r="H151" s="101"/>
      <c r="I151" s="274"/>
      <c r="J151" s="86"/>
      <c r="K151" s="115"/>
      <c r="L151" s="101"/>
      <c r="M151" s="274"/>
      <c r="N151" s="86"/>
    </row>
    <row r="152" spans="1:14" s="49" customFormat="1" ht="18" customHeight="1">
      <c r="A152" s="112" t="s">
        <v>254</v>
      </c>
      <c r="B152" s="113" t="s">
        <v>170</v>
      </c>
      <c r="C152" s="114"/>
      <c r="D152" s="237"/>
      <c r="E152" s="104"/>
      <c r="F152" s="86"/>
      <c r="G152" s="115"/>
      <c r="H152" s="101"/>
      <c r="I152" s="274"/>
      <c r="J152" s="86"/>
      <c r="K152" s="115"/>
      <c r="L152" s="101"/>
      <c r="M152" s="274"/>
      <c r="N152" s="86"/>
    </row>
    <row r="153" spans="1:14" s="93" customFormat="1" ht="18" customHeight="1">
      <c r="A153" s="94"/>
      <c r="B153" s="95" t="s">
        <v>148</v>
      </c>
      <c r="C153" s="96"/>
      <c r="D153" s="99"/>
      <c r="E153" s="97"/>
      <c r="F153" s="98"/>
      <c r="G153" s="99"/>
      <c r="H153" s="97"/>
      <c r="I153" s="272"/>
      <c r="J153" s="98"/>
      <c r="K153" s="99"/>
      <c r="L153" s="97"/>
      <c r="M153" s="272"/>
      <c r="N153" s="98"/>
    </row>
    <row r="154" spans="1:14" s="49" customFormat="1" ht="18" customHeight="1">
      <c r="A154" s="112" t="s">
        <v>255</v>
      </c>
      <c r="B154" s="113" t="s">
        <v>150</v>
      </c>
      <c r="C154" s="114"/>
      <c r="D154" s="237"/>
      <c r="E154" s="104"/>
      <c r="F154" s="86"/>
      <c r="G154" s="115"/>
      <c r="H154" s="101"/>
      <c r="I154" s="274"/>
      <c r="J154" s="86"/>
      <c r="K154" s="115"/>
      <c r="L154" s="101"/>
      <c r="M154" s="274"/>
      <c r="N154" s="86"/>
    </row>
    <row r="155" spans="1:14" s="49" customFormat="1" ht="18" customHeight="1">
      <c r="A155" s="112" t="s">
        <v>256</v>
      </c>
      <c r="B155" s="113" t="s">
        <v>152</v>
      </c>
      <c r="C155" s="114"/>
      <c r="D155" s="101"/>
      <c r="E155" s="104"/>
      <c r="F155" s="86"/>
      <c r="G155" s="115"/>
      <c r="H155" s="101"/>
      <c r="I155" s="274"/>
      <c r="J155" s="86"/>
      <c r="K155" s="115"/>
      <c r="L155" s="101"/>
      <c r="M155" s="274"/>
      <c r="N155" s="86"/>
    </row>
    <row r="156" spans="1:14" s="93" customFormat="1" ht="18" customHeight="1">
      <c r="A156" s="94"/>
      <c r="B156" s="95" t="s">
        <v>153</v>
      </c>
      <c r="C156" s="96"/>
      <c r="D156" s="97"/>
      <c r="E156" s="97"/>
      <c r="F156" s="98"/>
      <c r="G156" s="99"/>
      <c r="H156" s="97"/>
      <c r="I156" s="272"/>
      <c r="J156" s="98"/>
      <c r="K156" s="99"/>
      <c r="L156" s="97"/>
      <c r="M156" s="272"/>
      <c r="N156" s="98"/>
    </row>
    <row r="157" spans="1:14" s="49" customFormat="1" ht="18" customHeight="1">
      <c r="A157" s="88" t="s">
        <v>257</v>
      </c>
      <c r="B157" s="89" t="s">
        <v>142</v>
      </c>
      <c r="C157" s="114"/>
      <c r="D157" s="101"/>
      <c r="E157" s="104"/>
      <c r="F157" s="86"/>
      <c r="G157" s="115"/>
      <c r="H157" s="101"/>
      <c r="I157" s="274"/>
      <c r="J157" s="86"/>
      <c r="K157" s="115"/>
      <c r="L157" s="101"/>
      <c r="M157" s="274"/>
      <c r="N157" s="86"/>
    </row>
    <row r="158" spans="1:14" s="49" customFormat="1" ht="18" customHeight="1">
      <c r="A158" s="88" t="s">
        <v>258</v>
      </c>
      <c r="B158" s="89" t="s">
        <v>259</v>
      </c>
      <c r="C158" s="114"/>
      <c r="D158" s="101"/>
      <c r="E158" s="104"/>
      <c r="F158" s="86"/>
      <c r="G158" s="115"/>
      <c r="H158" s="101"/>
      <c r="I158" s="274"/>
      <c r="J158" s="86"/>
      <c r="K158" s="115"/>
      <c r="L158" s="101"/>
      <c r="M158" s="274"/>
      <c r="N158" s="86"/>
    </row>
    <row r="159" spans="1:14" s="49" customFormat="1" ht="18" customHeight="1">
      <c r="A159" s="88" t="s">
        <v>260</v>
      </c>
      <c r="B159" s="89" t="s">
        <v>143</v>
      </c>
      <c r="C159" s="114"/>
      <c r="D159" s="101"/>
      <c r="E159" s="104"/>
      <c r="F159" s="86"/>
      <c r="G159" s="115"/>
      <c r="H159" s="101"/>
      <c r="I159" s="274"/>
      <c r="J159" s="86"/>
      <c r="K159" s="115"/>
      <c r="L159" s="101"/>
      <c r="M159" s="274"/>
      <c r="N159" s="86"/>
    </row>
    <row r="160" spans="1:14" s="49" customFormat="1" ht="18" customHeight="1">
      <c r="A160" s="88" t="s">
        <v>261</v>
      </c>
      <c r="B160" s="89" t="s">
        <v>262</v>
      </c>
      <c r="C160" s="114"/>
      <c r="D160" s="101"/>
      <c r="E160" s="104"/>
      <c r="F160" s="86"/>
      <c r="G160" s="115"/>
      <c r="H160" s="101"/>
      <c r="I160" s="274"/>
      <c r="J160" s="86"/>
      <c r="K160" s="115"/>
      <c r="L160" s="101"/>
      <c r="M160" s="274"/>
      <c r="N160" s="86"/>
    </row>
    <row r="161" spans="1:14" s="49" customFormat="1" ht="18" customHeight="1" thickBot="1">
      <c r="A161" s="116"/>
      <c r="B161" s="117" t="s">
        <v>166</v>
      </c>
      <c r="C161" s="118"/>
      <c r="D161" s="120"/>
      <c r="E161" s="119"/>
      <c r="F161" s="121"/>
      <c r="G161" s="122"/>
      <c r="H161" s="120"/>
      <c r="I161" s="275"/>
      <c r="J161" s="121"/>
      <c r="K161" s="122"/>
      <c r="L161" s="120"/>
      <c r="M161" s="275"/>
      <c r="N161" s="121"/>
    </row>
    <row r="162" spans="1:14" s="49" customFormat="1">
      <c r="A162" s="123"/>
      <c r="B162" s="124"/>
      <c r="C162" s="125"/>
      <c r="G162" s="125"/>
      <c r="K162" s="125"/>
    </row>
    <row r="163" spans="1:14" s="49" customFormat="1">
      <c r="A163" s="126"/>
      <c r="B163" s="124"/>
      <c r="C163" s="125"/>
      <c r="G163" s="125"/>
      <c r="K163" s="125"/>
    </row>
    <row r="164" spans="1:14" s="49" customFormat="1">
      <c r="A164" s="123"/>
      <c r="B164" s="124"/>
      <c r="C164" s="125"/>
      <c r="G164" s="125"/>
      <c r="K164" s="125"/>
    </row>
    <row r="165" spans="1:14" s="49" customFormat="1">
      <c r="A165" s="123"/>
      <c r="B165" s="124"/>
      <c r="C165" s="125"/>
      <c r="G165" s="125"/>
      <c r="K165" s="125"/>
    </row>
    <row r="166" spans="1:14" s="49" customFormat="1">
      <c r="A166" s="123"/>
      <c r="B166" s="124"/>
      <c r="C166" s="125"/>
      <c r="G166" s="125"/>
      <c r="K166" s="125"/>
    </row>
    <row r="167" spans="1:14" s="49" customFormat="1">
      <c r="A167" s="123"/>
      <c r="B167" s="124"/>
      <c r="C167" s="125"/>
      <c r="G167" s="125"/>
      <c r="K167" s="125"/>
    </row>
    <row r="168" spans="1:14" s="49" customFormat="1">
      <c r="A168" s="123"/>
      <c r="B168" s="124"/>
      <c r="C168" s="125"/>
      <c r="G168" s="125"/>
      <c r="K168" s="125"/>
    </row>
    <row r="169" spans="1:14" s="49" customFormat="1">
      <c r="A169" s="123"/>
      <c r="B169" s="124"/>
      <c r="C169" s="125"/>
      <c r="G169" s="125"/>
      <c r="K169" s="125"/>
    </row>
    <row r="170" spans="1:14" s="49" customFormat="1">
      <c r="A170" s="123"/>
      <c r="B170" s="124"/>
      <c r="C170" s="125"/>
      <c r="G170" s="125"/>
      <c r="K170" s="125"/>
    </row>
    <row r="171" spans="1:14" s="49" customFormat="1">
      <c r="A171" s="123"/>
      <c r="B171" s="124"/>
      <c r="C171" s="125"/>
      <c r="G171" s="125"/>
      <c r="K171" s="125"/>
    </row>
    <row r="172" spans="1:14" s="49" customFormat="1">
      <c r="A172" s="123"/>
      <c r="B172" s="124"/>
      <c r="C172" s="125"/>
      <c r="G172" s="125"/>
      <c r="K172" s="125"/>
    </row>
    <row r="173" spans="1:14" s="49" customFormat="1">
      <c r="A173" s="123"/>
      <c r="B173" s="124"/>
      <c r="C173" s="125"/>
      <c r="G173" s="125"/>
      <c r="K173" s="125"/>
    </row>
    <row r="174" spans="1:14" s="49" customFormat="1">
      <c r="A174" s="123"/>
      <c r="B174" s="124"/>
      <c r="C174" s="125"/>
      <c r="G174" s="125"/>
      <c r="K174" s="125"/>
    </row>
    <row r="175" spans="1:14" s="49" customFormat="1">
      <c r="A175" s="123"/>
      <c r="B175" s="124"/>
      <c r="C175" s="125"/>
      <c r="G175" s="125"/>
      <c r="K175" s="125"/>
    </row>
  </sheetData>
  <mergeCells count="7">
    <mergeCell ref="K5:N5"/>
    <mergeCell ref="A2:F2"/>
    <mergeCell ref="A3:F3"/>
    <mergeCell ref="A5:A6"/>
    <mergeCell ref="B5:B6"/>
    <mergeCell ref="C5:F5"/>
    <mergeCell ref="G5:J5"/>
  </mergeCells>
  <printOptions horizontalCentered="1"/>
  <pageMargins left="0.39370078740157483" right="0" top="0.39370078740157483" bottom="0.39370078740157483" header="0.31496062992125984" footer="0.31496062992125984"/>
  <pageSetup paperSize="9" scale="50" orientation="landscape" r:id="rId1"/>
  <headerFooter alignWithMargins="0"/>
  <rowBreaks count="2" manualBreakCount="2">
    <brk id="62" max="13" man="1"/>
    <brk id="122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view="pageBreakPreview" topLeftCell="A13" zoomScale="85" zoomScaleNormal="100" zoomScaleSheetLayoutView="85" workbookViewId="0">
      <pane xSplit="2" topLeftCell="C1" activePane="topRight" state="frozen"/>
      <selection activeCell="K22" sqref="K22"/>
      <selection pane="topRight" activeCell="J10" sqref="J10"/>
    </sheetView>
  </sheetViews>
  <sheetFormatPr defaultColWidth="9.140625" defaultRowHeight="12.75"/>
  <cols>
    <col min="1" max="1" width="10.42578125" style="130" customWidth="1"/>
    <col min="2" max="2" width="13.7109375" style="166" customWidth="1"/>
    <col min="3" max="3" width="11.85546875" style="166" customWidth="1"/>
    <col min="4" max="4" width="14.5703125" style="130" customWidth="1"/>
    <col min="5" max="5" width="21.140625" style="134" customWidth="1"/>
    <col min="6" max="6" width="14.5703125" style="130" customWidth="1"/>
    <col min="7" max="7" width="14.140625" style="130" customWidth="1"/>
    <col min="8" max="8" width="12.28515625" style="130" hidden="1" customWidth="1"/>
    <col min="9" max="16384" width="9.140625" style="130"/>
  </cols>
  <sheetData>
    <row r="1" spans="1:8" hidden="1">
      <c r="F1" s="381" t="s">
        <v>327</v>
      </c>
      <c r="G1" s="381"/>
    </row>
    <row r="2" spans="1:8" hidden="1">
      <c r="E2" s="382" t="s">
        <v>328</v>
      </c>
      <c r="F2" s="382"/>
      <c r="G2" s="382"/>
    </row>
    <row r="3" spans="1:8" ht="18.75">
      <c r="B3" s="131"/>
      <c r="C3" s="131"/>
      <c r="E3" s="132"/>
      <c r="F3" s="383" t="s">
        <v>263</v>
      </c>
      <c r="G3" s="384"/>
    </row>
    <row r="4" spans="1:8" ht="81.75" customHeight="1">
      <c r="A4" s="385" t="s">
        <v>24</v>
      </c>
      <c r="B4" s="386"/>
      <c r="C4" s="386"/>
      <c r="D4" s="386"/>
      <c r="E4" s="386"/>
      <c r="F4" s="386"/>
      <c r="G4" s="386"/>
    </row>
    <row r="5" spans="1:8" ht="15.75" hidden="1" customHeight="1">
      <c r="A5" s="387" t="e">
        <f>'[9]П.1.4 Баланс ээ'!B2</f>
        <v>#REF!</v>
      </c>
      <c r="B5" s="387"/>
      <c r="C5" s="387"/>
      <c r="D5" s="387"/>
      <c r="E5" s="387"/>
      <c r="F5" s="387"/>
      <c r="G5" s="387"/>
    </row>
    <row r="6" spans="1:8" ht="13.5" thickBot="1">
      <c r="B6" s="133"/>
      <c r="C6" s="133"/>
    </row>
    <row r="7" spans="1:8" ht="21.75" customHeight="1" thickBot="1">
      <c r="A7" s="388" t="s">
        <v>25</v>
      </c>
      <c r="B7" s="391" t="s">
        <v>26</v>
      </c>
      <c r="C7" s="391" t="s">
        <v>27</v>
      </c>
      <c r="D7" s="394" t="s">
        <v>264</v>
      </c>
      <c r="E7" s="397" t="s">
        <v>346</v>
      </c>
      <c r="F7" s="398"/>
      <c r="G7" s="398"/>
      <c r="H7" s="399"/>
    </row>
    <row r="8" spans="1:8" ht="34.5" customHeight="1">
      <c r="A8" s="389"/>
      <c r="B8" s="392"/>
      <c r="C8" s="392"/>
      <c r="D8" s="395"/>
      <c r="E8" s="280" t="s">
        <v>28</v>
      </c>
      <c r="F8" s="281" t="s">
        <v>29</v>
      </c>
      <c r="G8" s="282" t="s">
        <v>30</v>
      </c>
      <c r="H8" s="283" t="s">
        <v>329</v>
      </c>
    </row>
    <row r="9" spans="1:8" ht="13.5" thickBot="1">
      <c r="A9" s="390"/>
      <c r="B9" s="393"/>
      <c r="C9" s="393"/>
      <c r="D9" s="396"/>
      <c r="E9" s="284" t="s">
        <v>31</v>
      </c>
      <c r="F9" s="285" t="s">
        <v>32</v>
      </c>
      <c r="G9" s="286" t="s">
        <v>33</v>
      </c>
      <c r="H9" s="287"/>
    </row>
    <row r="10" spans="1:8">
      <c r="A10" s="403" t="s">
        <v>34</v>
      </c>
      <c r="B10" s="408" t="s">
        <v>35</v>
      </c>
      <c r="C10" s="263">
        <v>1</v>
      </c>
      <c r="D10" s="288" t="s">
        <v>265</v>
      </c>
      <c r="E10" s="179">
        <v>400</v>
      </c>
      <c r="F10" s="289"/>
      <c r="G10" s="290">
        <f t="shared" ref="G10:G27" si="0">E10*F10/100</f>
        <v>0</v>
      </c>
      <c r="H10" s="287"/>
    </row>
    <row r="11" spans="1:8" ht="15" customHeight="1">
      <c r="A11" s="403"/>
      <c r="B11" s="409"/>
      <c r="C11" s="135"/>
      <c r="D11" s="136" t="s">
        <v>266</v>
      </c>
      <c r="E11" s="137">
        <v>300</v>
      </c>
      <c r="F11" s="138"/>
      <c r="G11" s="291">
        <f t="shared" si="0"/>
        <v>0</v>
      </c>
      <c r="H11" s="287"/>
    </row>
    <row r="12" spans="1:8">
      <c r="A12" s="403"/>
      <c r="B12" s="410" t="s">
        <v>36</v>
      </c>
      <c r="C12" s="411" t="s">
        <v>37</v>
      </c>
      <c r="D12" s="136" t="s">
        <v>265</v>
      </c>
      <c r="E12" s="137">
        <v>230</v>
      </c>
      <c r="F12" s="138"/>
      <c r="G12" s="291">
        <f t="shared" si="0"/>
        <v>0</v>
      </c>
      <c r="H12" s="287"/>
    </row>
    <row r="13" spans="1:8">
      <c r="A13" s="403"/>
      <c r="B13" s="408"/>
      <c r="C13" s="412"/>
      <c r="D13" s="136" t="s">
        <v>266</v>
      </c>
      <c r="E13" s="137">
        <v>170</v>
      </c>
      <c r="F13" s="138"/>
      <c r="G13" s="291">
        <f t="shared" si="0"/>
        <v>0</v>
      </c>
      <c r="H13" s="287"/>
    </row>
    <row r="14" spans="1:8" s="139" customFormat="1">
      <c r="A14" s="403"/>
      <c r="B14" s="408"/>
      <c r="C14" s="411" t="s">
        <v>38</v>
      </c>
      <c r="D14" s="136" t="s">
        <v>265</v>
      </c>
      <c r="E14" s="137">
        <v>290</v>
      </c>
      <c r="F14" s="138"/>
      <c r="G14" s="291">
        <f t="shared" si="0"/>
        <v>0</v>
      </c>
      <c r="H14" s="292"/>
    </row>
    <row r="15" spans="1:8">
      <c r="A15" s="403"/>
      <c r="B15" s="409"/>
      <c r="C15" s="412"/>
      <c r="D15" s="136" t="s">
        <v>266</v>
      </c>
      <c r="E15" s="137">
        <v>210</v>
      </c>
      <c r="F15" s="138"/>
      <c r="G15" s="291">
        <f t="shared" si="0"/>
        <v>0</v>
      </c>
      <c r="H15" s="287"/>
    </row>
    <row r="16" spans="1:8">
      <c r="A16" s="403"/>
      <c r="B16" s="405">
        <v>220</v>
      </c>
      <c r="C16" s="378">
        <v>1</v>
      </c>
      <c r="D16" s="140" t="s">
        <v>267</v>
      </c>
      <c r="E16" s="137">
        <v>260</v>
      </c>
      <c r="F16" s="138"/>
      <c r="G16" s="291">
        <f t="shared" si="0"/>
        <v>0</v>
      </c>
      <c r="H16" s="287"/>
    </row>
    <row r="17" spans="1:8" ht="11.25" customHeight="1">
      <c r="A17" s="403"/>
      <c r="B17" s="406"/>
      <c r="C17" s="379"/>
      <c r="D17" s="140" t="s">
        <v>265</v>
      </c>
      <c r="E17" s="137">
        <v>210</v>
      </c>
      <c r="F17" s="138"/>
      <c r="G17" s="291">
        <f t="shared" si="0"/>
        <v>0</v>
      </c>
      <c r="H17" s="287"/>
    </row>
    <row r="18" spans="1:8" ht="13.5" customHeight="1">
      <c r="A18" s="403"/>
      <c r="B18" s="406"/>
      <c r="C18" s="380"/>
      <c r="D18" s="140" t="s">
        <v>266</v>
      </c>
      <c r="E18" s="137">
        <v>140</v>
      </c>
      <c r="F18" s="138"/>
      <c r="G18" s="291">
        <f t="shared" si="0"/>
        <v>0</v>
      </c>
      <c r="H18" s="287"/>
    </row>
    <row r="19" spans="1:8" ht="12.75" customHeight="1">
      <c r="A19" s="403"/>
      <c r="B19" s="406"/>
      <c r="C19" s="378">
        <v>2</v>
      </c>
      <c r="D19" s="140" t="s">
        <v>265</v>
      </c>
      <c r="E19" s="137">
        <v>270</v>
      </c>
      <c r="F19" s="138"/>
      <c r="G19" s="291">
        <f t="shared" si="0"/>
        <v>0</v>
      </c>
      <c r="H19" s="287"/>
    </row>
    <row r="20" spans="1:8" s="141" customFormat="1" ht="12" customHeight="1">
      <c r="A20" s="403"/>
      <c r="B20" s="407"/>
      <c r="C20" s="380"/>
      <c r="D20" s="140" t="s">
        <v>266</v>
      </c>
      <c r="E20" s="137">
        <v>180</v>
      </c>
      <c r="F20" s="138"/>
      <c r="G20" s="291">
        <f t="shared" si="0"/>
        <v>0</v>
      </c>
      <c r="H20" s="293"/>
    </row>
    <row r="21" spans="1:8">
      <c r="A21" s="403"/>
      <c r="B21" s="405" t="s">
        <v>39</v>
      </c>
      <c r="C21" s="378">
        <v>1</v>
      </c>
      <c r="D21" s="140" t="s">
        <v>267</v>
      </c>
      <c r="E21" s="137">
        <v>180</v>
      </c>
      <c r="F21" s="138"/>
      <c r="G21" s="291">
        <f t="shared" si="0"/>
        <v>0</v>
      </c>
      <c r="H21" s="287"/>
    </row>
    <row r="22" spans="1:8">
      <c r="A22" s="403"/>
      <c r="B22" s="406"/>
      <c r="C22" s="379"/>
      <c r="D22" s="140" t="s">
        <v>265</v>
      </c>
      <c r="E22" s="137">
        <v>160</v>
      </c>
      <c r="F22" s="142">
        <v>1.48</v>
      </c>
      <c r="G22" s="291">
        <f t="shared" si="0"/>
        <v>2.3680000000000003</v>
      </c>
      <c r="H22" s="287"/>
    </row>
    <row r="23" spans="1:8">
      <c r="A23" s="403"/>
      <c r="B23" s="406"/>
      <c r="C23" s="380"/>
      <c r="D23" s="140" t="s">
        <v>266</v>
      </c>
      <c r="E23" s="137">
        <v>130</v>
      </c>
      <c r="F23" s="142">
        <v>1.2</v>
      </c>
      <c r="G23" s="291">
        <f t="shared" si="0"/>
        <v>1.56</v>
      </c>
      <c r="H23" s="287"/>
    </row>
    <row r="24" spans="1:8">
      <c r="A24" s="403"/>
      <c r="B24" s="406"/>
      <c r="C24" s="378">
        <v>2</v>
      </c>
      <c r="D24" s="140" t="s">
        <v>265</v>
      </c>
      <c r="E24" s="137">
        <v>190</v>
      </c>
      <c r="F24" s="142">
        <v>6.63</v>
      </c>
      <c r="G24" s="291">
        <f t="shared" si="0"/>
        <v>12.597000000000001</v>
      </c>
      <c r="H24" s="287"/>
    </row>
    <row r="25" spans="1:8">
      <c r="A25" s="404"/>
      <c r="B25" s="407"/>
      <c r="C25" s="380"/>
      <c r="D25" s="140" t="s">
        <v>266</v>
      </c>
      <c r="E25" s="137">
        <v>160</v>
      </c>
      <c r="F25" s="142"/>
      <c r="G25" s="291">
        <f t="shared" si="0"/>
        <v>0</v>
      </c>
      <c r="H25" s="287"/>
    </row>
    <row r="26" spans="1:8">
      <c r="A26" s="400" t="s">
        <v>40</v>
      </c>
      <c r="B26" s="143">
        <v>220</v>
      </c>
      <c r="C26" s="144" t="s">
        <v>41</v>
      </c>
      <c r="D26" s="140" t="s">
        <v>41</v>
      </c>
      <c r="E26" s="137">
        <v>3000</v>
      </c>
      <c r="F26" s="142"/>
      <c r="G26" s="291">
        <f t="shared" si="0"/>
        <v>0</v>
      </c>
      <c r="H26" s="287"/>
    </row>
    <row r="27" spans="1:8">
      <c r="A27" s="401"/>
      <c r="B27" s="143">
        <v>110</v>
      </c>
      <c r="C27" s="144" t="s">
        <v>41</v>
      </c>
      <c r="D27" s="140" t="s">
        <v>41</v>
      </c>
      <c r="E27" s="137">
        <v>2300</v>
      </c>
      <c r="F27" s="142"/>
      <c r="G27" s="291">
        <f t="shared" si="0"/>
        <v>0</v>
      </c>
      <c r="H27" s="287"/>
    </row>
    <row r="28" spans="1:8">
      <c r="A28" s="145" t="s">
        <v>42</v>
      </c>
      <c r="B28" s="146"/>
      <c r="C28" s="147"/>
      <c r="D28" s="148"/>
      <c r="E28" s="149">
        <f>SUM(E16:E27)</f>
        <v>7180</v>
      </c>
      <c r="F28" s="294">
        <f>SUM(F16:F27)</f>
        <v>9.3099999999999987</v>
      </c>
      <c r="G28" s="295">
        <f>SUM(G16:G27)</f>
        <v>16.525000000000002</v>
      </c>
      <c r="H28" s="287"/>
    </row>
    <row r="29" spans="1:8">
      <c r="A29" s="402" t="s">
        <v>34</v>
      </c>
      <c r="B29" s="405">
        <v>35</v>
      </c>
      <c r="C29" s="378">
        <v>1</v>
      </c>
      <c r="D29" s="140" t="s">
        <v>267</v>
      </c>
      <c r="E29" s="137">
        <v>170</v>
      </c>
      <c r="F29" s="142"/>
      <c r="G29" s="291">
        <f t="shared" ref="G29:G38" si="1">E29*F29/100</f>
        <v>0</v>
      </c>
      <c r="H29" s="287"/>
    </row>
    <row r="30" spans="1:8">
      <c r="A30" s="403"/>
      <c r="B30" s="406"/>
      <c r="C30" s="379"/>
      <c r="D30" s="140" t="s">
        <v>265</v>
      </c>
      <c r="E30" s="137">
        <v>140</v>
      </c>
      <c r="F30" s="142">
        <v>21.54</v>
      </c>
      <c r="G30" s="291">
        <f t="shared" si="1"/>
        <v>30.155999999999999</v>
      </c>
      <c r="H30" s="287"/>
    </row>
    <row r="31" spans="1:8">
      <c r="A31" s="403"/>
      <c r="B31" s="406"/>
      <c r="C31" s="380"/>
      <c r="D31" s="140" t="s">
        <v>266</v>
      </c>
      <c r="E31" s="137">
        <v>120</v>
      </c>
      <c r="F31" s="142">
        <v>15.33</v>
      </c>
      <c r="G31" s="291">
        <f t="shared" si="1"/>
        <v>18.396000000000001</v>
      </c>
      <c r="H31" s="287"/>
    </row>
    <row r="32" spans="1:8">
      <c r="A32" s="403"/>
      <c r="B32" s="406"/>
      <c r="C32" s="378">
        <v>2</v>
      </c>
      <c r="D32" s="140" t="s">
        <v>265</v>
      </c>
      <c r="E32" s="137">
        <v>180</v>
      </c>
      <c r="F32" s="142">
        <v>47.93</v>
      </c>
      <c r="G32" s="291">
        <f t="shared" si="1"/>
        <v>86.274000000000001</v>
      </c>
      <c r="H32" s="287"/>
    </row>
    <row r="33" spans="1:8">
      <c r="A33" s="403"/>
      <c r="B33" s="407"/>
      <c r="C33" s="380"/>
      <c r="D33" s="140" t="s">
        <v>266</v>
      </c>
      <c r="E33" s="137">
        <v>150</v>
      </c>
      <c r="F33" s="142">
        <v>25.06</v>
      </c>
      <c r="G33" s="291">
        <f t="shared" si="1"/>
        <v>37.590000000000003</v>
      </c>
      <c r="H33" s="287"/>
    </row>
    <row r="34" spans="1:8">
      <c r="A34" s="403"/>
      <c r="B34" s="405" t="s">
        <v>268</v>
      </c>
      <c r="C34" s="144" t="s">
        <v>41</v>
      </c>
      <c r="D34" s="140" t="s">
        <v>267</v>
      </c>
      <c r="E34" s="137">
        <v>160</v>
      </c>
      <c r="F34" s="142"/>
      <c r="G34" s="291">
        <f t="shared" si="1"/>
        <v>0</v>
      </c>
      <c r="H34" s="287"/>
    </row>
    <row r="35" spans="1:8">
      <c r="A35" s="403"/>
      <c r="B35" s="406"/>
      <c r="C35" s="144"/>
      <c r="D35" s="140" t="s">
        <v>269</v>
      </c>
      <c r="E35" s="137">
        <v>140</v>
      </c>
      <c r="F35" s="142">
        <v>1.6</v>
      </c>
      <c r="G35" s="291">
        <f t="shared" si="1"/>
        <v>2.2400000000000002</v>
      </c>
      <c r="H35" s="287"/>
    </row>
    <row r="36" spans="1:8">
      <c r="A36" s="404"/>
      <c r="B36" s="407"/>
      <c r="C36" s="144"/>
      <c r="D36" s="140" t="s">
        <v>270</v>
      </c>
      <c r="E36" s="137">
        <v>110</v>
      </c>
      <c r="F36" s="142">
        <v>121.59</v>
      </c>
      <c r="G36" s="291">
        <f t="shared" si="1"/>
        <v>133.749</v>
      </c>
      <c r="H36" s="287"/>
    </row>
    <row r="37" spans="1:8">
      <c r="A37" s="413" t="s">
        <v>40</v>
      </c>
      <c r="B37" s="143" t="s">
        <v>271</v>
      </c>
      <c r="C37" s="144" t="s">
        <v>41</v>
      </c>
      <c r="D37" s="140" t="s">
        <v>41</v>
      </c>
      <c r="E37" s="137">
        <v>470</v>
      </c>
      <c r="F37" s="142">
        <v>1.03</v>
      </c>
      <c r="G37" s="291">
        <f t="shared" si="1"/>
        <v>4.8410000000000002</v>
      </c>
      <c r="H37" s="287"/>
    </row>
    <row r="38" spans="1:8">
      <c r="A38" s="414"/>
      <c r="B38" s="143" t="s">
        <v>272</v>
      </c>
      <c r="C38" s="144" t="s">
        <v>41</v>
      </c>
      <c r="D38" s="140" t="s">
        <v>41</v>
      </c>
      <c r="E38" s="137">
        <v>350</v>
      </c>
      <c r="F38" s="142">
        <v>5.31</v>
      </c>
      <c r="G38" s="291">
        <f t="shared" si="1"/>
        <v>18.584999999999997</v>
      </c>
      <c r="H38" s="287"/>
    </row>
    <row r="39" spans="1:8">
      <c r="A39" s="145" t="s">
        <v>44</v>
      </c>
      <c r="B39" s="146"/>
      <c r="C39" s="147"/>
      <c r="D39" s="148"/>
      <c r="E39" s="149">
        <f>SUM(E29:E33)+E37</f>
        <v>1230</v>
      </c>
      <c r="F39" s="294">
        <f>SUM(F29:F33)+F37</f>
        <v>110.89</v>
      </c>
      <c r="G39" s="295">
        <f>SUM(G29:G33)+G37</f>
        <v>177.25700000000001</v>
      </c>
      <c r="H39" s="287"/>
    </row>
    <row r="40" spans="1:8">
      <c r="A40" s="145" t="s">
        <v>45</v>
      </c>
      <c r="B40" s="146"/>
      <c r="C40" s="147"/>
      <c r="D40" s="148"/>
      <c r="E40" s="149">
        <f>SUM(E34:E36)+E38</f>
        <v>760</v>
      </c>
      <c r="F40" s="294">
        <f>SUM(F34:F36)+F38</f>
        <v>128.5</v>
      </c>
      <c r="G40" s="295">
        <f>SUM(G34:G36)+G38</f>
        <v>154.57400000000001</v>
      </c>
      <c r="H40" s="287"/>
    </row>
    <row r="41" spans="1:8">
      <c r="A41" s="413" t="s">
        <v>34</v>
      </c>
      <c r="B41" s="405" t="s">
        <v>273</v>
      </c>
      <c r="C41" s="378" t="s">
        <v>41</v>
      </c>
      <c r="D41" s="140" t="s">
        <v>267</v>
      </c>
      <c r="E41" s="137">
        <v>260</v>
      </c>
      <c r="F41" s="138"/>
      <c r="G41" s="291">
        <f>E41*F41/100</f>
        <v>0</v>
      </c>
      <c r="H41" s="287"/>
    </row>
    <row r="42" spans="1:8">
      <c r="A42" s="415"/>
      <c r="B42" s="406"/>
      <c r="C42" s="379"/>
      <c r="D42" s="140" t="s">
        <v>269</v>
      </c>
      <c r="E42" s="137">
        <v>220</v>
      </c>
      <c r="F42" s="138"/>
      <c r="G42" s="291">
        <f>E42*F42/100</f>
        <v>0</v>
      </c>
      <c r="H42" s="287"/>
    </row>
    <row r="43" spans="1:8">
      <c r="A43" s="414"/>
      <c r="B43" s="407"/>
      <c r="C43" s="380"/>
      <c r="D43" s="140" t="s">
        <v>270</v>
      </c>
      <c r="E43" s="137">
        <v>150</v>
      </c>
      <c r="F43" s="138"/>
      <c r="G43" s="291">
        <f>E43*F43/100</f>
        <v>0</v>
      </c>
      <c r="H43" s="287"/>
    </row>
    <row r="44" spans="1:8">
      <c r="A44" s="150" t="s">
        <v>40</v>
      </c>
      <c r="B44" s="143" t="s">
        <v>46</v>
      </c>
      <c r="C44" s="144" t="s">
        <v>41</v>
      </c>
      <c r="D44" s="140" t="s">
        <v>41</v>
      </c>
      <c r="E44" s="137">
        <v>270</v>
      </c>
      <c r="F44" s="138"/>
      <c r="G44" s="291">
        <f>E44*F44/100</f>
        <v>0</v>
      </c>
      <c r="H44" s="287"/>
    </row>
    <row r="45" spans="1:8">
      <c r="A45" s="145" t="s">
        <v>47</v>
      </c>
      <c r="B45" s="146"/>
      <c r="C45" s="147"/>
      <c r="D45" s="148"/>
      <c r="E45" s="149">
        <f>SUM(E41:E44)</f>
        <v>900</v>
      </c>
      <c r="F45" s="294">
        <f>SUM(F41:F44)</f>
        <v>0</v>
      </c>
      <c r="G45" s="295">
        <f>SUM(G41:G44)</f>
        <v>0</v>
      </c>
      <c r="H45" s="287"/>
    </row>
    <row r="46" spans="1:8" ht="13.5" customHeight="1">
      <c r="A46" s="416" t="s">
        <v>23</v>
      </c>
      <c r="B46" s="417"/>
      <c r="C46" s="151" t="s">
        <v>0</v>
      </c>
      <c r="D46" s="152"/>
      <c r="E46" s="153"/>
      <c r="F46" s="154">
        <f>F47+F48+F49+F50</f>
        <v>248.7</v>
      </c>
      <c r="G46" s="296">
        <f>G47+G48+G49+G50</f>
        <v>348.35599999999999</v>
      </c>
      <c r="H46" s="287"/>
    </row>
    <row r="47" spans="1:8">
      <c r="A47" s="418"/>
      <c r="B47" s="419"/>
      <c r="C47" s="155" t="s">
        <v>6</v>
      </c>
      <c r="D47" s="156"/>
      <c r="E47" s="157"/>
      <c r="F47" s="158">
        <f>F28</f>
        <v>9.3099999999999987</v>
      </c>
      <c r="G47" s="296">
        <f>G28</f>
        <v>16.525000000000002</v>
      </c>
      <c r="H47" s="287"/>
    </row>
    <row r="48" spans="1:8">
      <c r="A48" s="418"/>
      <c r="B48" s="419"/>
      <c r="C48" s="155" t="s">
        <v>7</v>
      </c>
      <c r="D48" s="159"/>
      <c r="E48" s="157"/>
      <c r="F48" s="158">
        <f>F39</f>
        <v>110.89</v>
      </c>
      <c r="G48" s="296">
        <f>G39</f>
        <v>177.25700000000001</v>
      </c>
      <c r="H48" s="287"/>
    </row>
    <row r="49" spans="1:8">
      <c r="A49" s="418"/>
      <c r="B49" s="419"/>
      <c r="C49" s="155" t="s">
        <v>8</v>
      </c>
      <c r="D49" s="156"/>
      <c r="E49" s="157"/>
      <c r="F49" s="158">
        <f>F40</f>
        <v>128.5</v>
      </c>
      <c r="G49" s="296">
        <f>G40</f>
        <v>154.57400000000001</v>
      </c>
      <c r="H49" s="287"/>
    </row>
    <row r="50" spans="1:8" s="164" customFormat="1" ht="26.25" customHeight="1" thickBot="1">
      <c r="A50" s="420"/>
      <c r="B50" s="421"/>
      <c r="C50" s="160" t="s">
        <v>9</v>
      </c>
      <c r="D50" s="161"/>
      <c r="E50" s="162"/>
      <c r="F50" s="163">
        <f>F45</f>
        <v>0</v>
      </c>
      <c r="G50" s="297">
        <f>G45</f>
        <v>0</v>
      </c>
      <c r="H50" s="298"/>
    </row>
    <row r="51" spans="1:8">
      <c r="D51" s="134"/>
      <c r="F51" s="165"/>
      <c r="G51" s="165"/>
    </row>
    <row r="53" spans="1:8" ht="16.5" customHeight="1"/>
    <row r="54" spans="1:8" ht="16.5" customHeight="1"/>
    <row r="55" spans="1:8" ht="34.5" customHeight="1"/>
    <row r="60" spans="1:8" ht="20.25" customHeight="1"/>
    <row r="61" spans="1:8" ht="21.75" customHeight="1"/>
    <row r="62" spans="1:8" ht="21.75" customHeight="1"/>
    <row r="63" spans="1:8" ht="26.25" customHeight="1"/>
    <row r="64" spans="1:8" ht="49.5" customHeight="1"/>
    <row r="65" ht="27.75" customHeight="1"/>
  </sheetData>
  <sheetProtection algorithmName="SHA-512" hashValue="ZrZ1oK1xyiSHtdrZJrEpc1+1MC6uEMm+UbuREID0VbFY9PS+0D3XU3K5D2rUda58svByTSUsdDn+m7qRn4sbQw==" saltValue="zV+fTfynyfw1aHe8X00ZVw==" spinCount="100000" sheet="1" objects="1" scenarios="1" formatCells="0" formatColumns="0" formatRows="0" insertRows="0" deleteRows="0"/>
  <protectedRanges>
    <protectedRange sqref="F10:F45" name="Диапазон1_1"/>
  </protectedRanges>
  <mergeCells count="32">
    <mergeCell ref="A37:A38"/>
    <mergeCell ref="A41:A43"/>
    <mergeCell ref="B41:B43"/>
    <mergeCell ref="C41:C43"/>
    <mergeCell ref="A46:B50"/>
    <mergeCell ref="C24:C25"/>
    <mergeCell ref="A26:A27"/>
    <mergeCell ref="A29:A36"/>
    <mergeCell ref="B29:B33"/>
    <mergeCell ref="C29:C31"/>
    <mergeCell ref="C32:C33"/>
    <mergeCell ref="B34:B36"/>
    <mergeCell ref="A10:A25"/>
    <mergeCell ref="B10:B11"/>
    <mergeCell ref="B12:B15"/>
    <mergeCell ref="C12:C13"/>
    <mergeCell ref="C14:C15"/>
    <mergeCell ref="B16:B20"/>
    <mergeCell ref="C16:C18"/>
    <mergeCell ref="C19:C20"/>
    <mergeCell ref="B21:B25"/>
    <mergeCell ref="C21:C23"/>
    <mergeCell ref="F1:G1"/>
    <mergeCell ref="E2:G2"/>
    <mergeCell ref="F3:G3"/>
    <mergeCell ref="A4:G4"/>
    <mergeCell ref="A5:G5"/>
    <mergeCell ref="A7:A9"/>
    <mergeCell ref="B7:B9"/>
    <mergeCell ref="C7:C9"/>
    <mergeCell ref="D7:D9"/>
    <mergeCell ref="E7:H7"/>
  </mergeCells>
  <dataValidations count="1">
    <dataValidation type="decimal" allowBlank="1" showInputMessage="1" showErrorMessage="1" error="Ввведеное значение неверно" sqref="E47:F50 E16:E45 F10:F45">
      <formula1>-1000000000000000</formula1>
      <formula2>1000000000000000</formula2>
    </dataValidation>
  </dataValidations>
  <printOptions horizontalCentered="1"/>
  <pageMargins left="0" right="0" top="0" bottom="0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abSelected="1" view="pageBreakPreview" topLeftCell="A19" zoomScale="75" zoomScaleNormal="78" zoomScaleSheetLayoutView="75" workbookViewId="0">
      <pane xSplit="4" topLeftCell="E1" activePane="topRight" state="frozen"/>
      <selection activeCell="K22" sqref="K22"/>
      <selection pane="topRight" activeCell="M52" sqref="M52"/>
    </sheetView>
  </sheetViews>
  <sheetFormatPr defaultColWidth="14.42578125" defaultRowHeight="12.75"/>
  <cols>
    <col min="1" max="1" width="6.28515625" style="299" customWidth="1"/>
    <col min="2" max="3" width="14.42578125" style="299"/>
    <col min="4" max="5" width="14.42578125" style="178"/>
    <col min="6" max="6" width="14.42578125" style="299"/>
    <col min="7" max="7" width="16" style="299" customWidth="1"/>
    <col min="8" max="8" width="13.5703125" style="168" customWidth="1"/>
    <col min="9" max="16384" width="14.42578125" style="168"/>
  </cols>
  <sheetData>
    <row r="1" spans="1:9" ht="15" hidden="1">
      <c r="G1" s="300" t="s">
        <v>330</v>
      </c>
    </row>
    <row r="2" spans="1:9" ht="14.45" hidden="1" customHeight="1">
      <c r="E2" s="422" t="s">
        <v>328</v>
      </c>
      <c r="F2" s="422"/>
      <c r="G2" s="422"/>
    </row>
    <row r="3" spans="1:9" ht="20.25">
      <c r="C3" s="301"/>
      <c r="D3" s="301"/>
      <c r="E3" s="301"/>
      <c r="F3" s="301"/>
      <c r="G3" s="302" t="s">
        <v>274</v>
      </c>
      <c r="H3" s="167"/>
      <c r="I3" s="167"/>
    </row>
    <row r="4" spans="1:9" ht="66" customHeight="1">
      <c r="C4" s="423" t="s">
        <v>275</v>
      </c>
      <c r="D4" s="424"/>
      <c r="E4" s="424"/>
      <c r="F4" s="424"/>
      <c r="G4" s="424"/>
      <c r="H4" s="169"/>
      <c r="I4" s="169"/>
    </row>
    <row r="5" spans="1:9" ht="15.75" hidden="1">
      <c r="C5" s="387">
        <f>П2.1!A5:G5</f>
        <v>0</v>
      </c>
      <c r="D5" s="387"/>
      <c r="E5" s="387"/>
      <c r="F5" s="387"/>
      <c r="G5" s="387"/>
      <c r="H5" s="170"/>
      <c r="I5" s="170"/>
    </row>
    <row r="6" spans="1:9" ht="15.75">
      <c r="C6" s="262"/>
      <c r="D6" s="262"/>
      <c r="E6" s="262"/>
      <c r="F6" s="262"/>
      <c r="G6" s="262"/>
      <c r="H6" s="170"/>
      <c r="I6" s="170"/>
    </row>
    <row r="7" spans="1:9" ht="13.5" thickBot="1">
      <c r="D7" s="264"/>
      <c r="E7" s="264"/>
      <c r="H7" s="171"/>
      <c r="I7" s="171"/>
    </row>
    <row r="8" spans="1:9" ht="16.5" customHeight="1">
      <c r="A8" s="425" t="s">
        <v>331</v>
      </c>
      <c r="B8" s="425" t="s">
        <v>332</v>
      </c>
      <c r="C8" s="425" t="s">
        <v>48</v>
      </c>
      <c r="D8" s="425" t="s">
        <v>26</v>
      </c>
      <c r="E8" s="427" t="str">
        <f>П2.1!E7</f>
        <v>Плановый период  2020 год</v>
      </c>
      <c r="F8" s="427"/>
      <c r="G8" s="427"/>
      <c r="H8" s="428" t="s">
        <v>329</v>
      </c>
      <c r="I8" s="172"/>
    </row>
    <row r="9" spans="1:9" ht="69" customHeight="1" thickBot="1">
      <c r="A9" s="426"/>
      <c r="B9" s="426"/>
      <c r="C9" s="426"/>
      <c r="D9" s="426"/>
      <c r="E9" s="303" t="s">
        <v>49</v>
      </c>
      <c r="F9" s="303" t="s">
        <v>50</v>
      </c>
      <c r="G9" s="303" t="s">
        <v>30</v>
      </c>
      <c r="H9" s="429"/>
    </row>
    <row r="10" spans="1:9">
      <c r="A10" s="430">
        <v>1</v>
      </c>
      <c r="B10" s="430" t="s">
        <v>333</v>
      </c>
      <c r="C10" s="432" t="s">
        <v>51</v>
      </c>
      <c r="D10" s="304" t="s">
        <v>35</v>
      </c>
      <c r="E10" s="305">
        <v>500</v>
      </c>
      <c r="F10" s="306"/>
      <c r="G10" s="307">
        <f t="shared" ref="G10:G49" si="0">E10*F10</f>
        <v>0</v>
      </c>
      <c r="H10" s="308"/>
    </row>
    <row r="11" spans="1:9" s="173" customFormat="1">
      <c r="A11" s="431"/>
      <c r="B11" s="431"/>
      <c r="C11" s="433"/>
      <c r="D11" s="309">
        <v>330</v>
      </c>
      <c r="E11" s="310">
        <v>250</v>
      </c>
      <c r="F11" s="311"/>
      <c r="G11" s="312">
        <f t="shared" si="0"/>
        <v>0</v>
      </c>
      <c r="H11" s="308"/>
    </row>
    <row r="12" spans="1:9">
      <c r="A12" s="431"/>
      <c r="B12" s="431"/>
      <c r="C12" s="433"/>
      <c r="D12" s="313">
        <v>220</v>
      </c>
      <c r="E12" s="310">
        <v>210</v>
      </c>
      <c r="F12" s="311"/>
      <c r="G12" s="312">
        <f t="shared" si="0"/>
        <v>0</v>
      </c>
      <c r="H12" s="314"/>
      <c r="I12" s="174"/>
    </row>
    <row r="13" spans="1:9">
      <c r="A13" s="431"/>
      <c r="B13" s="431"/>
      <c r="C13" s="433"/>
      <c r="D13" s="313" t="s">
        <v>39</v>
      </c>
      <c r="E13" s="310">
        <v>105</v>
      </c>
      <c r="F13" s="311">
        <v>6</v>
      </c>
      <c r="G13" s="312">
        <f t="shared" si="0"/>
        <v>630</v>
      </c>
      <c r="H13" s="314"/>
      <c r="I13" s="174"/>
    </row>
    <row r="14" spans="1:9" ht="11.25" customHeight="1">
      <c r="A14" s="431"/>
      <c r="B14" s="431"/>
      <c r="C14" s="433"/>
      <c r="D14" s="315">
        <v>35</v>
      </c>
      <c r="E14" s="310">
        <v>75</v>
      </c>
      <c r="F14" s="311">
        <v>24</v>
      </c>
      <c r="G14" s="312">
        <f t="shared" si="0"/>
        <v>1800</v>
      </c>
      <c r="H14" s="314"/>
      <c r="I14" s="174"/>
    </row>
    <row r="15" spans="1:9" ht="13.5" customHeight="1">
      <c r="A15" s="431">
        <v>2</v>
      </c>
      <c r="B15" s="431" t="s">
        <v>334</v>
      </c>
      <c r="C15" s="433" t="s">
        <v>52</v>
      </c>
      <c r="D15" s="315">
        <v>1150</v>
      </c>
      <c r="E15" s="310"/>
      <c r="F15" s="311"/>
      <c r="G15" s="312">
        <f t="shared" si="0"/>
        <v>0</v>
      </c>
      <c r="H15" s="316"/>
      <c r="I15" s="174"/>
    </row>
    <row r="16" spans="1:9" ht="12.75" customHeight="1">
      <c r="A16" s="431"/>
      <c r="B16" s="431"/>
      <c r="C16" s="433"/>
      <c r="D16" s="315">
        <v>750</v>
      </c>
      <c r="E16" s="310"/>
      <c r="F16" s="311"/>
      <c r="G16" s="312">
        <f t="shared" si="0"/>
        <v>0</v>
      </c>
      <c r="H16" s="314"/>
      <c r="I16" s="174"/>
    </row>
    <row r="17" spans="1:9" s="176" customFormat="1" ht="12" customHeight="1">
      <c r="A17" s="431"/>
      <c r="B17" s="431"/>
      <c r="C17" s="433"/>
      <c r="D17" s="315" t="s">
        <v>35</v>
      </c>
      <c r="E17" s="310">
        <v>28</v>
      </c>
      <c r="F17" s="311"/>
      <c r="G17" s="312">
        <f t="shared" si="0"/>
        <v>0</v>
      </c>
      <c r="H17" s="317"/>
      <c r="I17" s="175"/>
    </row>
    <row r="18" spans="1:9">
      <c r="A18" s="431"/>
      <c r="B18" s="431"/>
      <c r="C18" s="433"/>
      <c r="D18" s="315">
        <v>330</v>
      </c>
      <c r="E18" s="310">
        <v>18</v>
      </c>
      <c r="F18" s="311"/>
      <c r="G18" s="312">
        <f t="shared" si="0"/>
        <v>0</v>
      </c>
      <c r="H18" s="318"/>
      <c r="I18" s="177"/>
    </row>
    <row r="19" spans="1:9">
      <c r="A19" s="431"/>
      <c r="B19" s="431"/>
      <c r="C19" s="433"/>
      <c r="D19" s="315">
        <v>220</v>
      </c>
      <c r="E19" s="310">
        <v>14</v>
      </c>
      <c r="F19" s="311"/>
      <c r="G19" s="312">
        <f t="shared" si="0"/>
        <v>0</v>
      </c>
      <c r="H19" s="319"/>
    </row>
    <row r="20" spans="1:9">
      <c r="A20" s="431"/>
      <c r="B20" s="431"/>
      <c r="C20" s="433"/>
      <c r="D20" s="315" t="s">
        <v>39</v>
      </c>
      <c r="E20" s="310">
        <v>7.8</v>
      </c>
      <c r="F20" s="311">
        <v>11</v>
      </c>
      <c r="G20" s="312">
        <f t="shared" si="0"/>
        <v>85.8</v>
      </c>
      <c r="H20" s="319"/>
    </row>
    <row r="21" spans="1:9">
      <c r="A21" s="431"/>
      <c r="B21" s="431"/>
      <c r="C21" s="433"/>
      <c r="D21" s="315">
        <v>35</v>
      </c>
      <c r="E21" s="310">
        <v>2.1</v>
      </c>
      <c r="F21" s="311">
        <v>55</v>
      </c>
      <c r="G21" s="312">
        <f t="shared" si="0"/>
        <v>115.5</v>
      </c>
      <c r="H21" s="319"/>
    </row>
    <row r="22" spans="1:9" ht="31.5" customHeight="1">
      <c r="A22" s="431"/>
      <c r="B22" s="431"/>
      <c r="C22" s="433"/>
      <c r="D22" s="320" t="s">
        <v>43</v>
      </c>
      <c r="E22" s="310">
        <v>1</v>
      </c>
      <c r="F22" s="311">
        <v>47</v>
      </c>
      <c r="G22" s="312">
        <f t="shared" si="0"/>
        <v>47</v>
      </c>
      <c r="H22" s="319"/>
    </row>
    <row r="23" spans="1:9">
      <c r="A23" s="431">
        <v>3</v>
      </c>
      <c r="B23" s="431" t="s">
        <v>335</v>
      </c>
      <c r="C23" s="433" t="s">
        <v>53</v>
      </c>
      <c r="D23" s="315">
        <v>1150</v>
      </c>
      <c r="E23" s="310"/>
      <c r="F23" s="311"/>
      <c r="G23" s="312">
        <f t="shared" si="0"/>
        <v>0</v>
      </c>
      <c r="H23" s="319"/>
    </row>
    <row r="24" spans="1:9">
      <c r="A24" s="431"/>
      <c r="B24" s="431"/>
      <c r="C24" s="433"/>
      <c r="D24" s="315">
        <v>750</v>
      </c>
      <c r="E24" s="310"/>
      <c r="F24" s="311"/>
      <c r="G24" s="312">
        <f t="shared" si="0"/>
        <v>0</v>
      </c>
      <c r="H24" s="319"/>
    </row>
    <row r="25" spans="1:9">
      <c r="A25" s="431"/>
      <c r="B25" s="431"/>
      <c r="C25" s="433"/>
      <c r="D25" s="315" t="s">
        <v>35</v>
      </c>
      <c r="E25" s="310">
        <v>88</v>
      </c>
      <c r="F25" s="311"/>
      <c r="G25" s="312">
        <f t="shared" si="0"/>
        <v>0</v>
      </c>
      <c r="H25" s="319"/>
    </row>
    <row r="26" spans="1:9">
      <c r="A26" s="431"/>
      <c r="B26" s="431"/>
      <c r="C26" s="433"/>
      <c r="D26" s="315">
        <v>330</v>
      </c>
      <c r="E26" s="310">
        <v>66</v>
      </c>
      <c r="F26" s="311"/>
      <c r="G26" s="312">
        <f t="shared" si="0"/>
        <v>0</v>
      </c>
      <c r="H26" s="319"/>
    </row>
    <row r="27" spans="1:9">
      <c r="A27" s="431"/>
      <c r="B27" s="431"/>
      <c r="C27" s="433"/>
      <c r="D27" s="315">
        <v>220</v>
      </c>
      <c r="E27" s="310">
        <v>43</v>
      </c>
      <c r="F27" s="311"/>
      <c r="G27" s="312">
        <f t="shared" si="0"/>
        <v>0</v>
      </c>
      <c r="H27" s="319"/>
    </row>
    <row r="28" spans="1:9">
      <c r="A28" s="431"/>
      <c r="B28" s="431"/>
      <c r="C28" s="433"/>
      <c r="D28" s="315" t="s">
        <v>39</v>
      </c>
      <c r="E28" s="310">
        <v>26</v>
      </c>
      <c r="F28" s="311"/>
      <c r="G28" s="312">
        <f t="shared" si="0"/>
        <v>0</v>
      </c>
      <c r="H28" s="319"/>
    </row>
    <row r="29" spans="1:9">
      <c r="A29" s="431"/>
      <c r="B29" s="431"/>
      <c r="C29" s="433"/>
      <c r="D29" s="315">
        <v>35</v>
      </c>
      <c r="E29" s="310">
        <v>11</v>
      </c>
      <c r="F29" s="311"/>
      <c r="G29" s="312">
        <f t="shared" si="0"/>
        <v>0</v>
      </c>
      <c r="H29" s="319"/>
    </row>
    <row r="30" spans="1:9">
      <c r="A30" s="431"/>
      <c r="B30" s="431"/>
      <c r="C30" s="433"/>
      <c r="D30" s="320" t="s">
        <v>43</v>
      </c>
      <c r="E30" s="310">
        <v>5.5</v>
      </c>
      <c r="F30" s="311"/>
      <c r="G30" s="312">
        <f t="shared" si="0"/>
        <v>0</v>
      </c>
      <c r="H30" s="319"/>
    </row>
    <row r="31" spans="1:9">
      <c r="A31" s="431">
        <v>4</v>
      </c>
      <c r="B31" s="431" t="s">
        <v>336</v>
      </c>
      <c r="C31" s="433" t="s">
        <v>54</v>
      </c>
      <c r="D31" s="315">
        <v>220</v>
      </c>
      <c r="E31" s="310">
        <v>23</v>
      </c>
      <c r="F31" s="311"/>
      <c r="G31" s="312">
        <f t="shared" si="0"/>
        <v>0</v>
      </c>
      <c r="H31" s="319"/>
    </row>
    <row r="32" spans="1:9">
      <c r="A32" s="431"/>
      <c r="B32" s="431"/>
      <c r="C32" s="433"/>
      <c r="D32" s="315" t="s">
        <v>39</v>
      </c>
      <c r="E32" s="310">
        <v>14</v>
      </c>
      <c r="F32" s="311">
        <v>11</v>
      </c>
      <c r="G32" s="312">
        <f t="shared" si="0"/>
        <v>154</v>
      </c>
      <c r="H32" s="319"/>
    </row>
    <row r="33" spans="1:8">
      <c r="A33" s="431"/>
      <c r="B33" s="431"/>
      <c r="C33" s="433"/>
      <c r="D33" s="315">
        <v>35</v>
      </c>
      <c r="E33" s="310">
        <v>6.4</v>
      </c>
      <c r="F33" s="311">
        <v>63</v>
      </c>
      <c r="G33" s="312">
        <f t="shared" si="0"/>
        <v>403.20000000000005</v>
      </c>
      <c r="H33" s="319"/>
    </row>
    <row r="34" spans="1:8">
      <c r="A34" s="431"/>
      <c r="B34" s="431"/>
      <c r="C34" s="433"/>
      <c r="D34" s="320" t="s">
        <v>43</v>
      </c>
      <c r="E34" s="310">
        <v>3.1</v>
      </c>
      <c r="F34" s="311">
        <v>511</v>
      </c>
      <c r="G34" s="312">
        <f t="shared" si="0"/>
        <v>1584.1000000000001</v>
      </c>
      <c r="H34" s="319"/>
    </row>
    <row r="35" spans="1:8" ht="12.75" customHeight="1">
      <c r="A35" s="431">
        <v>5</v>
      </c>
      <c r="B35" s="431" t="s">
        <v>337</v>
      </c>
      <c r="C35" s="433" t="s">
        <v>52</v>
      </c>
      <c r="D35" s="315" t="s">
        <v>35</v>
      </c>
      <c r="E35" s="310">
        <v>35</v>
      </c>
      <c r="F35" s="311"/>
      <c r="G35" s="312">
        <f t="shared" si="0"/>
        <v>0</v>
      </c>
      <c r="H35" s="319"/>
    </row>
    <row r="36" spans="1:8">
      <c r="A36" s="431"/>
      <c r="B36" s="431"/>
      <c r="C36" s="433"/>
      <c r="D36" s="315">
        <v>330</v>
      </c>
      <c r="E36" s="310">
        <v>24</v>
      </c>
      <c r="F36" s="311"/>
      <c r="G36" s="312">
        <f t="shared" si="0"/>
        <v>0</v>
      </c>
      <c r="H36" s="319"/>
    </row>
    <row r="37" spans="1:8">
      <c r="A37" s="431"/>
      <c r="B37" s="431"/>
      <c r="C37" s="433"/>
      <c r="D37" s="315">
        <v>220</v>
      </c>
      <c r="E37" s="310">
        <v>19</v>
      </c>
      <c r="F37" s="311"/>
      <c r="G37" s="312">
        <f t="shared" si="0"/>
        <v>0</v>
      </c>
      <c r="H37" s="319"/>
    </row>
    <row r="38" spans="1:8">
      <c r="A38" s="431"/>
      <c r="B38" s="431"/>
      <c r="C38" s="433"/>
      <c r="D38" s="315" t="s">
        <v>39</v>
      </c>
      <c r="E38" s="310">
        <v>9.5</v>
      </c>
      <c r="F38" s="311"/>
      <c r="G38" s="312">
        <f t="shared" si="0"/>
        <v>0</v>
      </c>
      <c r="H38" s="319"/>
    </row>
    <row r="39" spans="1:8">
      <c r="A39" s="431"/>
      <c r="B39" s="431"/>
      <c r="C39" s="433"/>
      <c r="D39" s="315">
        <v>35</v>
      </c>
      <c r="E39" s="310">
        <v>4.7</v>
      </c>
      <c r="F39" s="311">
        <v>4</v>
      </c>
      <c r="G39" s="312">
        <f t="shared" si="0"/>
        <v>18.8</v>
      </c>
      <c r="H39" s="319"/>
    </row>
    <row r="40" spans="1:8" ht="25.5">
      <c r="A40" s="321">
        <v>6</v>
      </c>
      <c r="B40" s="321" t="s">
        <v>338</v>
      </c>
      <c r="C40" s="322" t="s">
        <v>54</v>
      </c>
      <c r="D40" s="320" t="s">
        <v>43</v>
      </c>
      <c r="E40" s="310">
        <v>2.2999999999999998</v>
      </c>
      <c r="F40" s="311">
        <v>11</v>
      </c>
      <c r="G40" s="312">
        <f t="shared" si="0"/>
        <v>25.299999999999997</v>
      </c>
      <c r="H40" s="319"/>
    </row>
    <row r="41" spans="1:8" ht="51">
      <c r="A41" s="321">
        <v>7</v>
      </c>
      <c r="B41" s="321" t="s">
        <v>339</v>
      </c>
      <c r="C41" s="322" t="s">
        <v>54</v>
      </c>
      <c r="D41" s="320" t="s">
        <v>43</v>
      </c>
      <c r="E41" s="310">
        <v>26</v>
      </c>
      <c r="F41" s="311"/>
      <c r="G41" s="312">
        <f t="shared" si="0"/>
        <v>0</v>
      </c>
      <c r="H41" s="319"/>
    </row>
    <row r="42" spans="1:8" ht="25.5">
      <c r="A42" s="321">
        <v>8</v>
      </c>
      <c r="B42" s="321" t="s">
        <v>340</v>
      </c>
      <c r="C42" s="322" t="s">
        <v>54</v>
      </c>
      <c r="D42" s="320" t="s">
        <v>43</v>
      </c>
      <c r="E42" s="310">
        <v>48</v>
      </c>
      <c r="F42" s="311"/>
      <c r="G42" s="312">
        <f t="shared" si="0"/>
        <v>0</v>
      </c>
      <c r="H42" s="319"/>
    </row>
    <row r="43" spans="1:8" ht="13.5" customHeight="1">
      <c r="A43" s="431">
        <v>9</v>
      </c>
      <c r="B43" s="431" t="s">
        <v>341</v>
      </c>
      <c r="C43" s="433" t="s">
        <v>55</v>
      </c>
      <c r="D43" s="315" t="s">
        <v>39</v>
      </c>
      <c r="E43" s="310">
        <v>2.4</v>
      </c>
      <c r="F43" s="311"/>
      <c r="G43" s="312">
        <f t="shared" si="0"/>
        <v>0</v>
      </c>
      <c r="H43" s="319"/>
    </row>
    <row r="44" spans="1:8">
      <c r="A44" s="431"/>
      <c r="B44" s="431"/>
      <c r="C44" s="433"/>
      <c r="D44" s="315">
        <v>35</v>
      </c>
      <c r="E44" s="310">
        <v>2.4</v>
      </c>
      <c r="F44" s="311"/>
      <c r="G44" s="312">
        <f t="shared" si="0"/>
        <v>0</v>
      </c>
      <c r="H44" s="319"/>
    </row>
    <row r="45" spans="1:8">
      <c r="A45" s="431"/>
      <c r="B45" s="431"/>
      <c r="C45" s="433"/>
      <c r="D45" s="320" t="s">
        <v>43</v>
      </c>
      <c r="E45" s="310">
        <v>2.4</v>
      </c>
      <c r="F45" s="311">
        <v>1.52</v>
      </c>
      <c r="G45" s="312">
        <f t="shared" si="0"/>
        <v>3.6479999999999997</v>
      </c>
      <c r="H45" s="319"/>
    </row>
    <row r="46" spans="1:8" ht="25.5">
      <c r="A46" s="321">
        <v>10</v>
      </c>
      <c r="B46" s="321" t="s">
        <v>342</v>
      </c>
      <c r="C46" s="322" t="s">
        <v>56</v>
      </c>
      <c r="D46" s="320" t="s">
        <v>43</v>
      </c>
      <c r="E46" s="310">
        <v>2.5</v>
      </c>
      <c r="F46" s="311">
        <v>4</v>
      </c>
      <c r="G46" s="312">
        <f t="shared" si="0"/>
        <v>10</v>
      </c>
      <c r="H46" s="319"/>
    </row>
    <row r="47" spans="1:8" ht="26.25" customHeight="1">
      <c r="A47" s="321">
        <v>11</v>
      </c>
      <c r="B47" s="321" t="s">
        <v>343</v>
      </c>
      <c r="C47" s="322" t="s">
        <v>57</v>
      </c>
      <c r="D47" s="320" t="s">
        <v>43</v>
      </c>
      <c r="E47" s="310">
        <v>2.2999999999999998</v>
      </c>
      <c r="F47" s="311">
        <v>23</v>
      </c>
      <c r="G47" s="312">
        <f t="shared" si="0"/>
        <v>52.9</v>
      </c>
      <c r="H47" s="319"/>
    </row>
    <row r="48" spans="1:8" ht="38.25">
      <c r="A48" s="321">
        <v>12</v>
      </c>
      <c r="B48" s="321" t="s">
        <v>344</v>
      </c>
      <c r="C48" s="322" t="s">
        <v>57</v>
      </c>
      <c r="D48" s="320" t="s">
        <v>43</v>
      </c>
      <c r="E48" s="310">
        <v>3</v>
      </c>
      <c r="F48" s="311">
        <v>3</v>
      </c>
      <c r="G48" s="312">
        <f t="shared" si="0"/>
        <v>9</v>
      </c>
      <c r="H48" s="319"/>
    </row>
    <row r="49" spans="1:8" ht="51">
      <c r="A49" s="321">
        <v>13</v>
      </c>
      <c r="B49" s="321" t="s">
        <v>345</v>
      </c>
      <c r="C49" s="322" t="s">
        <v>51</v>
      </c>
      <c r="D49" s="315">
        <v>35</v>
      </c>
      <c r="E49" s="310">
        <v>3.5</v>
      </c>
      <c r="F49" s="311"/>
      <c r="G49" s="312">
        <f t="shared" si="0"/>
        <v>0</v>
      </c>
      <c r="H49" s="319"/>
    </row>
    <row r="50" spans="1:8" ht="16.5" customHeight="1">
      <c r="A50" s="431">
        <v>14</v>
      </c>
      <c r="B50" s="431" t="s">
        <v>23</v>
      </c>
      <c r="C50" s="433"/>
      <c r="D50" s="323" t="s">
        <v>0</v>
      </c>
      <c r="E50" s="324"/>
      <c r="F50" s="324">
        <f>F51+F52+F53+F54</f>
        <v>774.52</v>
      </c>
      <c r="G50" s="325">
        <f>G51+G52+G53+G54</f>
        <v>4939.2480000000005</v>
      </c>
      <c r="H50" s="319"/>
    </row>
    <row r="51" spans="1:8" ht="16.5" customHeight="1">
      <c r="A51" s="431"/>
      <c r="B51" s="431"/>
      <c r="C51" s="433"/>
      <c r="D51" s="326" t="s">
        <v>6</v>
      </c>
      <c r="E51" s="327"/>
      <c r="F51" s="328">
        <f>F38+F37+F32+F31+F28+F27+F20+F19+F13+F12+F43</f>
        <v>28</v>
      </c>
      <c r="G51" s="325">
        <f>G38+G37+G32+G31+G28+G27+G20+G19+G13+G12+G43</f>
        <v>869.8</v>
      </c>
      <c r="H51" s="319"/>
    </row>
    <row r="52" spans="1:8" ht="34.5" customHeight="1">
      <c r="A52" s="431"/>
      <c r="B52" s="431"/>
      <c r="C52" s="433"/>
      <c r="D52" s="326" t="s">
        <v>7</v>
      </c>
      <c r="E52" s="327"/>
      <c r="F52" s="328">
        <f>F14+F21+F29+F33+F39+F44+F49</f>
        <v>146</v>
      </c>
      <c r="G52" s="325">
        <f>G14+G21+G29+G33+G39+G44+G49</f>
        <v>2337.5</v>
      </c>
      <c r="H52" s="319"/>
    </row>
    <row r="53" spans="1:8">
      <c r="A53" s="431"/>
      <c r="B53" s="431"/>
      <c r="C53" s="433"/>
      <c r="D53" s="326" t="s">
        <v>8</v>
      </c>
      <c r="E53" s="327"/>
      <c r="F53" s="328">
        <f>F22+F30+F34+F40+F41+F42+F45+F46+F47+F48</f>
        <v>600.52</v>
      </c>
      <c r="G53" s="325">
        <f>G22+G30+G34+G40+G41+G42+G45+G46+G47+G48</f>
        <v>1731.9480000000001</v>
      </c>
      <c r="H53" s="319"/>
    </row>
    <row r="54" spans="1:8" ht="13.5" thickBot="1">
      <c r="A54" s="434"/>
      <c r="B54" s="434"/>
      <c r="C54" s="435"/>
      <c r="D54" s="329" t="s">
        <v>9</v>
      </c>
      <c r="E54" s="330"/>
      <c r="F54" s="331">
        <f>SUM(F12:F49) - F51-F52-F53</f>
        <v>0</v>
      </c>
      <c r="G54" s="332">
        <f>SUM(G12:G49) - G51-G52-G53</f>
        <v>0</v>
      </c>
      <c r="H54" s="319"/>
    </row>
    <row r="57" spans="1:8" ht="20.25" customHeight="1"/>
    <row r="58" spans="1:8" ht="21.75" customHeight="1"/>
    <row r="59" spans="1:8" ht="21.75" customHeight="1"/>
    <row r="60" spans="1:8" ht="26.25" customHeight="1"/>
    <row r="61" spans="1:8" ht="49.5" customHeight="1"/>
    <row r="62" spans="1:8" ht="27.75" customHeight="1"/>
  </sheetData>
  <sheetProtection algorithmName="SHA-512" hashValue="/X/+AWDltDW9u3yzXnKAd2iVnzeKyXLNNM78RFy0Lh7QtvZc++SGAJKfzfVJZGKfYNQFh3ByqsaaKraICWr4iw==" saltValue="riHtN3HdID7Ezg2/Lw3uCw==" spinCount="100000" sheet="1" objects="1" scenarios="1" formatCells="0" formatColumns="0" formatRows="0" insertRows="0" deleteRows="0"/>
  <protectedRanges>
    <protectedRange sqref="G10:G42" name="Диапазон1_1_1"/>
  </protectedRanges>
  <mergeCells count="30">
    <mergeCell ref="A50:A54"/>
    <mergeCell ref="B50:B54"/>
    <mergeCell ref="C50:C54"/>
    <mergeCell ref="A35:A39"/>
    <mergeCell ref="B35:B39"/>
    <mergeCell ref="C35:C39"/>
    <mergeCell ref="A43:A45"/>
    <mergeCell ref="B43:B45"/>
    <mergeCell ref="C43:C45"/>
    <mergeCell ref="A23:A30"/>
    <mergeCell ref="B23:B30"/>
    <mergeCell ref="C23:C30"/>
    <mergeCell ref="A31:A34"/>
    <mergeCell ref="B31:B34"/>
    <mergeCell ref="C31:C34"/>
    <mergeCell ref="H8:H9"/>
    <mergeCell ref="A10:A14"/>
    <mergeCell ref="B10:B14"/>
    <mergeCell ref="C10:C14"/>
    <mergeCell ref="A15:A22"/>
    <mergeCell ref="B15:B22"/>
    <mergeCell ref="C15:C22"/>
    <mergeCell ref="E2:G2"/>
    <mergeCell ref="C4:G4"/>
    <mergeCell ref="C5:G5"/>
    <mergeCell ref="A8:A9"/>
    <mergeCell ref="B8:B9"/>
    <mergeCell ref="C8:C9"/>
    <mergeCell ref="D8:D9"/>
    <mergeCell ref="E8:G8"/>
  </mergeCells>
  <dataValidations count="1">
    <dataValidation type="decimal" allowBlank="1" showInputMessage="1" showErrorMessage="1" error="Ввведеное значение неверно" sqref="E12:E54 F10:F54">
      <formula1>-1000000000000000</formula1>
      <formula2>1000000000000000</formula2>
    </dataValidation>
  </dataValidations>
  <printOptions horizontalCentered="1"/>
  <pageMargins left="0" right="0" top="0" bottom="0" header="0" footer="0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П1.4</vt:lpstr>
      <vt:lpstr>П1.5</vt:lpstr>
      <vt:lpstr>П1.6</vt:lpstr>
      <vt:lpstr>П1.30 </vt:lpstr>
      <vt:lpstr>П2.1</vt:lpstr>
      <vt:lpstr>П 2.2</vt:lpstr>
      <vt:lpstr>'П 2.2'!Заголовки_для_печати</vt:lpstr>
      <vt:lpstr>'П1.30 '!Заголовки_для_печати</vt:lpstr>
      <vt:lpstr>П1.4!Заголовки_для_печати</vt:lpstr>
      <vt:lpstr>П1.5!Заголовки_для_печати</vt:lpstr>
      <vt:lpstr>П1.6!Заголовки_для_печати</vt:lpstr>
      <vt:lpstr>П2.1!Заголовки_для_печати</vt:lpstr>
      <vt:lpstr>'П 2.2'!Область_печати</vt:lpstr>
      <vt:lpstr>'П1.30 '!Область_печати</vt:lpstr>
      <vt:lpstr>П1.4!Область_печати</vt:lpstr>
      <vt:lpstr>П2.1!Область_печати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Oxae</dc:creator>
  <cp:lastModifiedBy>User</cp:lastModifiedBy>
  <cp:lastPrinted>2019-11-28T03:51:44Z</cp:lastPrinted>
  <dcterms:created xsi:type="dcterms:W3CDTF">2015-11-25T12:55:18Z</dcterms:created>
  <dcterms:modified xsi:type="dcterms:W3CDTF">2020-02-17T07:59:06Z</dcterms:modified>
</cp:coreProperties>
</file>