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\\Fserv\transenerg\Документы 2024г\Факт_2023_в_табл_П1.4,\"/>
    </mc:Choice>
  </mc:AlternateContent>
  <xr:revisionPtr revIDLastSave="0" documentId="13_ncr:1_{07505F17-944B-4572-917E-0B5DE0C17548}" xr6:coauthVersionLast="47" xr6:coauthVersionMax="47" xr10:uidLastSave="{00000000-0000-0000-0000-000000000000}"/>
  <bookViews>
    <workbookView xWindow="-120" yWindow="-120" windowWidth="29040" windowHeight="15840" tabRatio="858" activeTab="2" xr2:uid="{00000000-000D-0000-FFFF-FFFF00000000}"/>
  </bookViews>
  <sheets>
    <sheet name="П1.4" sheetId="33" r:id="rId1"/>
    <sheet name="П1.5" sheetId="34" r:id="rId2"/>
    <sheet name="П1.6" sheetId="35" r:id="rId3"/>
    <sheet name="П1.30 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____xlfn.RTD" hidden="1">#NAME?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xlfn.BAHTTEXT" hidden="1">#NAME?</definedName>
    <definedName name="___xlfn.RTD" hidden="1">#NAME?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IntlFixup" hidden="1">TRUE</definedName>
    <definedName name="__xlfn.BAHTTEXT" hidden="1">#NAME?</definedName>
    <definedName name="__xlfn.RTD" hidden="1">#NAME?</definedName>
    <definedName name="_1___123Graph_ACHART_4" hidden="1">#N/A</definedName>
    <definedName name="_10__123Graph_XCHART_3" hidden="1">'[1]pasiva-skutečnost'!$A$15:$A$25</definedName>
    <definedName name="_12__123Graph_XCHART_4" hidden="1">#N/A</definedName>
    <definedName name="_13_Z_ðéóøíï_ïô_ìåì_11D5_A6F7_00508B6540C5_.wvu.Rows" hidden="1">#N/A</definedName>
    <definedName name="_15__123Graph_XCHART_4" hidden="1">'[1]pasiva-skutečnost'!$A$35:$A$48</definedName>
    <definedName name="_2___123Graph_XCHART_3" hidden="1">#N/A</definedName>
    <definedName name="_2__123Graph_ACHART_4" hidden="1">'[1]pasiva-skutečnost'!$C$35:$C$48</definedName>
    <definedName name="_3___123Graph_XCHART_4" hidden="1">#N/A</definedName>
    <definedName name="_4__123Graph_XCHART_3" hidden="1">'[1]pasiva-skutečnost'!$A$15:$A$25</definedName>
    <definedName name="_49Z_ðéóøíï_ïô_ìåì_11D5_A6F7_00508B6540C5_.wvu.Rows" hidden="1">#N/A</definedName>
    <definedName name="_5__123Graph_ACHART_4" hidden="1">'[1]pasiva-skutečnost'!$C$35:$C$48</definedName>
    <definedName name="_6__123Graph_ACHART_4" hidden="1">#N/A</definedName>
    <definedName name="_6__123Graph_XCHART_4" hidden="1">'[1]pasiva-skutečnost'!$A$35:$A$48</definedName>
    <definedName name="_9__123Graph_XCHART_3" hidden="1">#N/A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Order1" hidden="1">255</definedName>
    <definedName name="_Order2" hidden="1">255</definedName>
    <definedName name="_Regression_Out" hidden="1">#N/A</definedName>
    <definedName name="_Regression_X" hidden="1">#N/A</definedName>
    <definedName name="_Regression_Y" hidden="1">#N/A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essDatabase" hidden="1">"C:\Documents and Settings\Stassovsky\My Documents\MF\Current\2001 PROJECT N_1.mdb"</definedName>
    <definedName name="AS2DocOpenMode" hidden="1">"AS2DocumentBrowse"</definedName>
    <definedName name="AS2NamedRange" hidden="1">5</definedName>
    <definedName name="BLPH1" hidden="1">'[3]Share Price 2002'!#REF!</definedName>
    <definedName name="BLPH10" hidden="1">[4]BlooData!$AB$3</definedName>
    <definedName name="BLPH11" hidden="1">[4]BlooData!$AE$3</definedName>
    <definedName name="BLPH12" hidden="1">[4]BlooData!$AH$3</definedName>
    <definedName name="BLPH13" hidden="1">[4]Values!#REF!</definedName>
    <definedName name="BLPH14" hidden="1">[4]Values!#REF!</definedName>
    <definedName name="BLPH15" hidden="1">[4]BlooData!$AK$3</definedName>
    <definedName name="BLPH16" hidden="1">[4]BlooData!$AN$3</definedName>
    <definedName name="BLPH17" hidden="1">[4]BlooData!$AQ$3</definedName>
    <definedName name="BLPH18" hidden="1">[4]BlooData!$AT$3</definedName>
    <definedName name="BLPH19" hidden="1">[4]BlooData!$AW$3</definedName>
    <definedName name="BLPH2" hidden="1">'[3]Share Price 2002'!#REF!</definedName>
    <definedName name="BLPH3" hidden="1">[4]BlooData!$G$3</definedName>
    <definedName name="BLPH4" hidden="1">'[5]EC552378 Corp Cusip8'!$A$3</definedName>
    <definedName name="BLPH5" hidden="1">'[5]TT333718 Govt'!$A$3</definedName>
    <definedName name="BLPH6" hidden="1">[4]BlooData!$P$3</definedName>
    <definedName name="BLPH7" hidden="1">[4]BlooData!$S$3</definedName>
    <definedName name="BLPH8" hidden="1">[4]BlooData!$V$3</definedName>
    <definedName name="BLPH9" hidden="1">[4]BlooData!$Y$3</definedName>
    <definedName name="CompOt" localSheetId="3">'П1.30 '!CompOt</definedName>
    <definedName name="CompOt">[0]!CompOt</definedName>
    <definedName name="CompRas" localSheetId="3">'П1.30 '!CompRas</definedName>
    <definedName name="CompRas">[0]!CompRas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w" localSheetId="3">'П1.30 '!ew</definedName>
    <definedName name="ew">[0]!ew</definedName>
    <definedName name="fg" localSheetId="3">'П1.30 '!fg</definedName>
    <definedName name="fg">[0]!fg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HTML_CodePage" hidden="1">1252</definedName>
    <definedName name="HTML_Description" hidden="1">""</definedName>
    <definedName name="HTML_Email" hidden="1">""</definedName>
    <definedName name="HTML_Header" hidden="1">"нлмк"</definedName>
    <definedName name="HTML_LastUpdate" hidden="1">"7/8/03"</definedName>
    <definedName name="HTML_LineAfter" hidden="1">FALSE</definedName>
    <definedName name="HTML_LineBefore" hidden="1">FALSE</definedName>
    <definedName name="HTML_Name" hidden="1">"Alex"</definedName>
    <definedName name="HTML_OBDlg2" hidden="1">TRUE</definedName>
    <definedName name="HTML_OBDlg4" hidden="1">TRUE</definedName>
    <definedName name="HTML_OS" hidden="1">1</definedName>
    <definedName name="HTML_PathFileMac" hidden="1">"MacOS 9.1:Desktop Folder:Окончательные Матрицы:MyHTML.html"</definedName>
    <definedName name="HTML_Title" hidden="1">"ценности"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"11/15/2006 11:59:13 AM"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 localSheetId="3">'П1.30 '!k</definedName>
    <definedName name="k">[0]!k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'[6]16'!$E$15:$I$16,'[6]16'!$E$18:$I$20,'[6]16'!$E$23:$I$23,'[6]16'!$E$26:$I$26,'[6]16'!$E$29:$I$29,'[6]16'!$E$32:$I$32,'[6]16'!$E$35:$I$35,'[6]16'!$B$34,'[6]16'!$B$37</definedName>
    <definedName name="P1_SCOPE_17_PRT" hidden="1">'[6]17'!$E$13:$H$21,'[6]17'!$J$9:$J$11,'[6]17'!$J$13:$J$21,'[6]17'!$E$24:$H$26,'[6]17'!$E$28:$H$36,'[6]17'!$J$24:$M$26,'[6]17'!$J$28:$M$36,'[6]17'!$E$39:$H$41</definedName>
    <definedName name="P1_SCOPE_4_PRT" hidden="1">'[6]4'!$F$23:$I$23,'[6]4'!$F$25:$I$25,'[6]4'!$F$27:$I$31,'[6]4'!$K$14:$N$20,'[6]4'!$K$23:$N$23,'[6]4'!$K$25:$N$25,'[6]4'!$K$27:$N$31,'[6]4'!$P$14:$S$20,'[6]4'!$P$23:$S$23</definedName>
    <definedName name="P1_SCOPE_5_PRT" hidden="1">'[6]5'!$F$23:$I$23,'[6]5'!$F$25:$I$25,'[6]5'!$F$27:$I$31,'[6]5'!$K$14:$N$21,'[6]5'!$K$23:$N$23,'[6]5'!$K$25:$N$25,'[6]5'!$K$27:$N$31,'[6]5'!$P$14:$S$21,'[6]5'!$P$23:$S$23</definedName>
    <definedName name="P1_SCOPE_F1_PRT" hidden="1">'[6]Ф-1 (для АО-энерго)'!$D$74:$E$84,'[6]Ф-1 (для АО-энерго)'!$D$71:$E$72,'[6]Ф-1 (для АО-энерго)'!$D$66:$E$69,'[6]Ф-1 (для АО-энерго)'!$D$61:$E$64</definedName>
    <definedName name="P1_SCOPE_F2_PRT" hidden="1">'[6]Ф-2 (для АО-энерго)'!$G$56,'[6]Ф-2 (для АО-энерго)'!$E$55:$E$56,'[6]Ф-2 (для АО-энерго)'!$F$55:$G$55,'[6]Ф-2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[6]перекрестка!$H$15:$H$19,[6]перекрестка!$H$21:$H$25,[6]перекрестка!$J$14:$J$25,[6]перекрестка!$K$15:$K$19,[6]перекрестка!$K$21:$K$25</definedName>
    <definedName name="P1_SCOPE_SV_LD" hidden="1">#REF!,#REF!,#REF!,#REF!,#REF!,#REF!,#REF!</definedName>
    <definedName name="P1_SCOPE_SV_LD1" hidden="1">[6]свод!$E$70:$M$79,[6]свод!$E$81:$M$81,[6]свод!$E$83:$M$88,[6]свод!$E$90:$M$90,[6]свод!$E$92:$M$96,[6]свод!$E$98:$M$98,[6]свод!$E$101:$M$102</definedName>
    <definedName name="P1_SCOPE_SV_PRT" hidden="1">[6]свод!$E$18:$I$19,[6]свод!$E$23:$H$26,[6]свод!$E$28:$I$29,[6]свод!$E$32:$I$36,[6]свод!$E$38:$I$40,[6]свод!$E$42:$I$53,[6]свод!$E$55:$I$56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'[6]16'!$E$38:$I$38,'[6]16'!$E$41:$I$41,'[6]16'!$E$45:$I$47,'[6]16'!$E$49:$I$49,'[6]16'!$E$53:$I$54,'[6]16'!$E$56:$I$57,'[6]16'!$E$59:$I$59,'[6]16'!$E$9:$I$13</definedName>
    <definedName name="P2_SCOPE_4_PRT" hidden="1">'[6]4'!$P$25:$S$25,'[6]4'!$P$27:$S$31,'[6]4'!$U$14:$X$20,'[6]4'!$U$23:$X$23,'[6]4'!$U$25:$X$25,'[6]4'!$U$27:$X$31,'[6]4'!$Z$14:$AC$20,'[6]4'!$Z$23:$AC$23,'[6]4'!$Z$25:$AC$25</definedName>
    <definedName name="P2_SCOPE_5_PRT" hidden="1">'[6]5'!$P$25:$S$25,'[6]5'!$P$27:$S$31,'[6]5'!$U$14:$X$21,'[6]5'!$U$23:$X$23,'[6]5'!$U$25:$X$25,'[6]5'!$U$27:$X$31,'[6]5'!$Z$14:$AC$21,'[6]5'!$Z$23:$AC$23,'[6]5'!$Z$25:$AC$25</definedName>
    <definedName name="P2_SCOPE_F1_PRT" hidden="1">'[6]Ф-1 (для АО-энерго)'!$D$56:$E$59,'[6]Ф-1 (для АО-энерго)'!$D$34:$E$50,'[6]Ф-1 (для АО-энерго)'!$D$32:$E$32,'[6]Ф-1 (для АО-энерго)'!$D$23:$E$30</definedName>
    <definedName name="P2_SCOPE_F2_PRT" hidden="1">'[6]Ф-2 (для АО-энерго)'!$D$52:$G$54,'[6]Ф-2 (для АО-энерго)'!$C$21:$E$42,'[6]Ф-2 (для АО-энерго)'!$A$12:$E$12,'[6]Ф-2 (для АО-энерго)'!$C$8:$E$11</definedName>
    <definedName name="P2_SCOPE_PER_PRT" hidden="1">[6]перекрестка!$N$14:$N$25,[6]перекрестка!$N$27:$N$31,[6]перекрестка!$J$27:$K$31,[6]перекрестка!$F$27:$H$31,[6]перекрестка!$F$33:$H$37</definedName>
    <definedName name="P2_SCOPE_SV_PRT" hidden="1">[6]свод!$E$58:$I$63,[6]свод!$E$72:$I$79,[6]свод!$E$81:$I$81,[6]свод!$E$85:$H$88,[6]свод!$E$90:$I$90,[6]свод!$E$107:$I$112,[6]свод!$E$114:$I$117</definedName>
    <definedName name="P3_SCOPE_F1_PRT" hidden="1">'[6]Ф-1 (для АО-энерго)'!$E$16:$E$17,'[6]Ф-1 (для АО-энерго)'!$C$4:$D$4,'[6]Ф-1 (для АО-энерго)'!$C$7:$E$10,'[6]Ф-1 (для АО-энерго)'!$A$11:$E$11</definedName>
    <definedName name="P3_SCOPE_PER_PRT" hidden="1">[6]перекрестка!$J$33:$K$37,[6]перекрестка!$N$33:$N$37,[6]перекрестка!$F$39:$H$43,[6]перекрестка!$J$39:$K$43,[6]перекрестка!$N$39:$N$43</definedName>
    <definedName name="P3_SCOPE_SV_PRT" hidden="1">[6]свод!$E$121:$I$121,[6]свод!$E$124:$H$127,[6]свод!$D$135:$G$135,[6]свод!$I$135:$I$140,[6]свод!$H$137:$H$140,[6]свод!$D$138:$G$140,[6]свод!$E$15:$I$16</definedName>
    <definedName name="P4_SCOPE_F1_PRT" hidden="1">'[6]Ф-1 (для АО-энерго)'!$C$13:$E$13,'[6]Ф-1 (для АО-энерго)'!$A$14:$E$14,'[6]Ф-1 (для АО-энерго)'!$C$23:$C$50,'[6]Ф-1 (для АО-энерго)'!$C$54:$C$95</definedName>
    <definedName name="P4_SCOPE_PER_PRT" hidden="1">[6]перекрестка!$F$45:$H$49,[6]перекрестка!$J$45:$K$49,[6]перекрестка!$N$45:$N$49,[6]перекрестка!$F$53:$G$64,[6]перекрестка!$H$54:$H$58</definedName>
    <definedName name="P5_SCOPE_PER_PRT" hidden="1">[6]перекрестка!$H$60:$H$64,[6]перекрестка!$J$53:$J$64,[6]перекрестка!$K$54:$K$58,[6]перекрестка!$K$60:$K$64,[6]перекрестка!$N$53:$N$64</definedName>
    <definedName name="P6_SCOPE_PER_PRT" hidden="1">[6]перекрестка!$F$66:$H$70,[6]перекрестка!$J$66:$K$70,[6]перекрестка!$N$66:$N$70,[6]перекрестка!$F$72:$H$76,[6]перекрестка!$J$72:$K$76</definedName>
    <definedName name="P7_SCOPE_PER_PRT" hidden="1">[6]перекрестка!$N$72:$N$76,[6]перекрестка!$F$78:$H$82,[6]перекрестка!$J$78:$K$82,[6]перекрестка!$N$78:$N$82,[6]перекрестка!$F$84:$H$88</definedName>
    <definedName name="P8_SCOPE_PER_PRT" localSheetId="3" hidden="1">[6]перекрестка!$J$84:$K$88,[6]перекрестка!$N$84:$N$88,[6]перекрестка!$F$14:$G$25,P1_SCOPE_PER_PRT,P2_SCOPE_PER_PRT,P3_SCOPE_PER_PRT,P4_SCOPE_PER_PRT</definedName>
    <definedName name="P8_SCOPE_PER_PRT" hidden="1">[6]перекрестка!$J$84:$K$88,[6]перекрестка!$N$84:$N$88,[6]перекрестка!$F$14:$G$25,P1_SCOPE_PER_PRT,P2_SCOPE_PER_PRT,P3_SCOPE_PER_PRT,P4_SCOPE_PER_PRT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egion_name">[7]Титульный!$E$6</definedName>
    <definedName name="REGIONS">[6]TEHSHEET!$C$6:$C$93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hrIndnt" hidden="1">3</definedName>
    <definedName name="SAPBEXrevision" hidden="1">1</definedName>
    <definedName name="SAPBEXsysID" hidden="1">"BWP"</definedName>
    <definedName name="SAPBEXwbID" hidden="1">"67TWS3K7TFS2FYADW85707BPT"</definedName>
    <definedName name="SCENARIOS">[6]TEHSHEET!$K$6:$K$7</definedName>
    <definedName name="SCOPE_16_PRT" localSheetId="3">P1_SCOPE_16_PRT,P2_SCOPE_16_PRT</definedName>
    <definedName name="SCOPE_16_PRT">P1_SCOPE_16_PRT,P2_SCOPE_16_PRT</definedName>
    <definedName name="SCOPE_17.1_PRT">'[6]17.1'!$D$14:$F$17,'[6]17.1'!$D$19:$F$22,'[6]17.1'!$I$9:$I$12,'[6]17.1'!$I$14:$I$17,'[6]17.1'!$I$19:$I$22,'[6]17.1'!$D$9:$F$12</definedName>
    <definedName name="SCOPE_17_PRT" localSheetId="3">'[6]17'!$J$39:$M$41,'[6]17'!$E$43:$H$51,'[6]17'!$J$43:$M$51,'[6]17'!$E$54:$H$56,'[6]17'!$E$58:$H$66,'[6]17'!$E$69:$M$81,'[6]17'!$E$9:$H$11,P1_SCOPE_17_PRT</definedName>
    <definedName name="SCOPE_17_PRT">'[6]17'!$J$39:$M$41,'[6]17'!$E$43:$H$51,'[6]17'!$J$43:$M$51,'[6]17'!$E$54:$H$56,'[6]17'!$E$58:$H$66,'[6]17'!$E$69:$M$81,'[6]17'!$E$9:$H$11,P1_SCOPE_17_PRT</definedName>
    <definedName name="SCOPE_24_LD">'[6]24'!$E$8:$J$47,'[6]24'!$E$49:$J$66</definedName>
    <definedName name="SCOPE_24_PRT">'[6]24'!$E$41:$I$41,'[6]24'!$E$34:$I$34,'[6]24'!$E$36:$I$36,'[6]24'!$E$43:$I$43</definedName>
    <definedName name="SCOPE_25_PRT">'[6]25'!$E$20:$I$20,'[6]25'!$E$34:$I$34,'[6]25'!$E$41:$I$41,'[6]25'!$E$8:$I$10</definedName>
    <definedName name="SCOPE_4_PRT" localSheetId="3">'[6]4'!$Z$27:$AC$31,'[6]4'!$F$14:$I$20,P1_SCOPE_4_PRT,P2_SCOPE_4_PRT</definedName>
    <definedName name="SCOPE_4_PRT">'[6]4'!$Z$27:$AC$31,'[6]4'!$F$14:$I$20,P1_SCOPE_4_PRT,P2_SCOPE_4_PRT</definedName>
    <definedName name="SCOPE_5_PRT" localSheetId="3">'[6]5'!$Z$27:$AC$31,'[6]5'!$F$14:$I$21,P1_SCOPE_5_PRT,P2_SCOPE_5_PRT</definedName>
    <definedName name="SCOPE_5_PRT">'[6]5'!$Z$27:$AC$31,'[6]5'!$F$14:$I$21,P1_SCOPE_5_PRT,P2_SCOPE_5_PRT</definedName>
    <definedName name="SCOPE_F1_PRT" localSheetId="3">'[6]Ф-1 (для АО-энерго)'!$D$86:$E$95,P1_SCOPE_F1_PRT,P2_SCOPE_F1_PRT,P3_SCOPE_F1_PRT,P4_SCOPE_F1_PRT</definedName>
    <definedName name="SCOPE_F1_PRT">'[6]Ф-1 (для АО-энерго)'!$D$86:$E$95,P1_SCOPE_F1_PRT,P2_SCOPE_F1_PRT,P3_SCOPE_F1_PRT,P4_SCOPE_F1_PRT</definedName>
    <definedName name="SCOPE_F2_PRT" localSheetId="3">'[6]Ф-2 (для АО-энерго)'!$C$5:$D$5,'[6]Ф-2 (для АО-энерго)'!$C$52:$C$57,'[6]Ф-2 (для АО-энерго)'!$D$57:$G$57,P1_SCOPE_F2_PRT,P2_SCOPE_F2_PRT</definedName>
    <definedName name="SCOPE_F2_PRT">'[6]Ф-2 (для АО-энерго)'!$C$5:$D$5,'[6]Ф-2 (для АО-энерго)'!$C$52:$C$57,'[6]Ф-2 (для АО-энерго)'!$D$57:$G$57,P1_SCOPE_F2_PRT,P2_SCOPE_F2_PRT</definedName>
    <definedName name="SCOPE_PER_PRT" localSheetId="3">P5_SCOPE_PER_PRT,P6_SCOPE_PER_PRT,P7_SCOPE_PER_PRT,'П1.30 '!P8_SCOPE_PER_PRT</definedName>
    <definedName name="SCOPE_PER_PRT">P5_SCOPE_PER_PRT,P6_SCOPE_PER_PRT,P7_SCOPE_PER_PRT,P8_SCOPE_PER_PRT</definedName>
    <definedName name="SCOPE_SPR_PRT">[6]Справочники!$D$21:$J$22,[6]Справочники!$E$13:$I$14,[6]Справочники!$F$27:$H$28</definedName>
    <definedName name="SCOPE_SV_LD1" localSheetId="3">[6]свод!$E$104:$M$104,[6]свод!$E$106:$M$117,[6]свод!$E$120:$M$121,[6]свод!$E$123:$M$127,[6]свод!$E$10:$M$68,P1_SCOPE_SV_LD1</definedName>
    <definedName name="SCOPE_SV_LD1">[6]свод!$E$104:$M$104,[6]свод!$E$106:$M$117,[6]свод!$E$120:$M$121,[6]свод!$E$123:$M$127,[6]свод!$E$10:$M$68,P1_SCOPE_SV_LD1</definedName>
    <definedName name="SCOPE_SV_PRT" localSheetId="3">P1_SCOPE_SV_PRT,P2_SCOPE_SV_PRT,P3_SCOPE_SV_PRT</definedName>
    <definedName name="SCOPE_SV_PRT">P1_SCOPE_SV_PRT,P2_SCOPE_SV_PRT,P3_SCOPE_SV_PRT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6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qrweqr" hidden="1">#REF!</definedName>
    <definedName name="wqw" hidden="1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LRPARAMS_Currency" hidden="1">'[8]ПРИЛОЖЕНИЕ 2'!$D$6</definedName>
    <definedName name="XLRPARAMS_Name" hidden="1">'[8]ПРИЛОЖЕНИЕ 2'!$B$6</definedName>
    <definedName name="XLRPARAMS_Period" hidden="1">'[8]ПРИЛОЖЕНИЕ 2'!$C$6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23ё" localSheetId="3">'П1.30 '!в23ё</definedName>
    <definedName name="в23ё">[0]!в23ё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localSheetId="3">'П1.30 '!вв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в" hidden="1">#N/A</definedName>
    <definedName name="второй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3">'П1.30 '!$6:$6</definedName>
    <definedName name="_xlnm.Print_Titles" localSheetId="0">'П1.4'!$A:$C</definedName>
    <definedName name="_xlnm.Print_Titles" localSheetId="1">'П1.5'!$A:$C</definedName>
    <definedName name="_xlnm.Print_Titles" localSheetId="2">'П1.6'!$1:$7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localSheetId="3">'П1.30 '!й</definedName>
    <definedName name="й">[0]!й</definedName>
    <definedName name="йй" localSheetId="3">'П1.30 '!йй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цу" hidden="1">{#N/A,#N/A,TRUE,"Лист2"}</definedName>
    <definedName name="ке" localSheetId="3">'П1.30 '!ке</definedName>
    <definedName name="ке">[0]!ке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ым" localSheetId="3">'П1.30 '!мым</definedName>
    <definedName name="мым">[0]!мым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_xlnm.Print_Area" localSheetId="3">'П1.30 '!$A$1:$N$158</definedName>
    <definedName name="_xlnm.Print_Area" localSheetId="0">'П1.4'!$A$1:$R$36</definedName>
    <definedName name="_xlnm.Print_Area" localSheetId="1">'П1.5'!$A$1:$X$37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ервый">#REF!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л" hidden="1">"CPBD6WTRUEFAZMP2FHSLP2KUP"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" localSheetId="3">'П1.30 '!с</definedName>
    <definedName name="с">[0]!с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3">'П1.30 '!сс</definedName>
    <definedName name="сс">[0]!сс</definedName>
    <definedName name="сссс" localSheetId="3">'П1.30 '!сссс</definedName>
    <definedName name="сссс">[0]!сссс</definedName>
    <definedName name="ссы" localSheetId="3">'П1.30 '!ссы</definedName>
    <definedName name="ссы">[0]!ссы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етий">#REF!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localSheetId="3">'П1.30 '!у</definedName>
    <definedName name="у">[0]!у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localSheetId="3">'П1.30 '!ц</definedName>
    <definedName name="ц">[0]!ц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" localSheetId="3">'П1.30 '!цу</definedName>
    <definedName name="цу">[0]!цу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твертый">#REF!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 localSheetId="3">'П1.30 '!ыв</definedName>
    <definedName name="ыв">[0]!ыв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 localSheetId="3">'П1.30 '!ыыыы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9" i="35" l="1"/>
  <c r="J121" i="35"/>
  <c r="C86" i="35"/>
  <c r="H86" i="35"/>
  <c r="C74" i="35"/>
  <c r="H74" i="35"/>
  <c r="M74" i="35"/>
  <c r="C66" i="35"/>
  <c r="H66" i="35"/>
  <c r="M66" i="35"/>
  <c r="C32" i="35"/>
  <c r="H32" i="35"/>
  <c r="M32" i="35"/>
  <c r="C44" i="35"/>
  <c r="H44" i="35"/>
  <c r="M44" i="35"/>
  <c r="O30" i="34"/>
  <c r="I33" i="34"/>
  <c r="Q12" i="34"/>
  <c r="P30" i="34"/>
  <c r="Q22" i="34"/>
  <c r="N36" i="34"/>
  <c r="I30" i="34"/>
  <c r="K120" i="35"/>
  <c r="K115" i="35"/>
  <c r="K106" i="35"/>
  <c r="J115" i="35"/>
  <c r="I120" i="35"/>
  <c r="I113" i="35"/>
  <c r="N33" i="34" l="1"/>
  <c r="R13" i="34"/>
  <c r="Q33" i="34"/>
  <c r="K95" i="35"/>
  <c r="R30" i="34"/>
  <c r="K109" i="35"/>
  <c r="K107" i="35"/>
  <c r="J110" i="35"/>
  <c r="J118" i="35"/>
  <c r="K118" i="35"/>
  <c r="H67" i="35"/>
  <c r="H109" i="35"/>
  <c r="L105" i="35"/>
  <c r="L100" i="35" s="1"/>
  <c r="L63" i="35"/>
  <c r="J106" i="35"/>
  <c r="B90" i="35"/>
  <c r="C90" i="35"/>
  <c r="D90" i="35"/>
  <c r="E90" i="35"/>
  <c r="F90" i="35"/>
  <c r="G90" i="35"/>
  <c r="H90" i="35"/>
  <c r="I90" i="35"/>
  <c r="J90" i="35"/>
  <c r="K90" i="35"/>
  <c r="L90" i="35"/>
  <c r="M90" i="35"/>
  <c r="N90" i="35"/>
  <c r="O90" i="35"/>
  <c r="P90" i="35"/>
  <c r="Q90" i="35"/>
  <c r="R90" i="35"/>
  <c r="S90" i="35"/>
  <c r="T90" i="35"/>
  <c r="U90" i="35"/>
  <c r="V90" i="35"/>
  <c r="W90" i="35"/>
  <c r="E118" i="35"/>
  <c r="F118" i="35"/>
  <c r="D118" i="35"/>
  <c r="E110" i="35"/>
  <c r="M110" i="35" s="1"/>
  <c r="C68" i="35"/>
  <c r="H68" i="35"/>
  <c r="M68" i="35" s="1"/>
  <c r="I30" i="33"/>
  <c r="C110" i="35"/>
  <c r="H110" i="35"/>
  <c r="C118" i="35"/>
  <c r="I118" i="35"/>
  <c r="H118" i="35" s="1"/>
  <c r="M118" i="35"/>
  <c r="O29" i="34"/>
  <c r="O19" i="34"/>
  <c r="O18" i="34"/>
  <c r="N18" i="34"/>
  <c r="O16" i="34"/>
  <c r="P7" i="34"/>
  <c r="M7" i="34"/>
  <c r="R8" i="33"/>
  <c r="R7" i="33"/>
  <c r="H8" i="33"/>
  <c r="H7" i="33"/>
  <c r="M8" i="33"/>
  <c r="R13" i="33"/>
  <c r="N30" i="34" l="1"/>
  <c r="M77" i="36"/>
  <c r="M22" i="36"/>
  <c r="R8" i="34"/>
  <c r="R7" i="34"/>
  <c r="I33" i="33" l="1"/>
  <c r="F11" i="34"/>
  <c r="H8" i="34"/>
  <c r="H7" i="34"/>
  <c r="M8" i="34"/>
  <c r="R22" i="33"/>
  <c r="I35" i="33"/>
  <c r="I36" i="34" l="1"/>
  <c r="M30" i="34"/>
  <c r="H30" i="34"/>
  <c r="D33" i="33"/>
  <c r="R33" i="33"/>
  <c r="H30" i="33"/>
  <c r="M30" i="33"/>
  <c r="H76" i="35"/>
  <c r="C76" i="35"/>
  <c r="M76" i="35" s="1"/>
  <c r="C34" i="35"/>
  <c r="H34" i="35"/>
  <c r="M34" i="35"/>
  <c r="F109" i="35"/>
  <c r="F107" i="35"/>
  <c r="R30" i="33" l="1"/>
  <c r="C96" i="35"/>
  <c r="H53" i="35"/>
  <c r="H52" i="35"/>
  <c r="C53" i="35"/>
  <c r="L92" i="35"/>
  <c r="G95" i="35"/>
  <c r="G92" i="35"/>
  <c r="L17" i="35"/>
  <c r="G17" i="35"/>
  <c r="L9" i="35"/>
  <c r="G9" i="35"/>
  <c r="L50" i="35"/>
  <c r="G50" i="35"/>
  <c r="L58" i="35"/>
  <c r="L87" i="35" s="1"/>
  <c r="M31" i="34" s="1"/>
  <c r="G58" i="35"/>
  <c r="P33" i="34"/>
  <c r="O27" i="34"/>
  <c r="O26" i="34" s="1"/>
  <c r="P18" i="34"/>
  <c r="Q21" i="34"/>
  <c r="O22" i="34"/>
  <c r="D119" i="35"/>
  <c r="L129" i="35" l="1"/>
  <c r="R31" i="34" s="1"/>
  <c r="G45" i="35"/>
  <c r="H31" i="33" s="1"/>
  <c r="L45" i="35"/>
  <c r="H31" i="34" s="1"/>
  <c r="I111" i="35"/>
  <c r="K122" i="35" l="1"/>
  <c r="I119" i="35"/>
  <c r="O27" i="33" l="1"/>
  <c r="P27" i="33"/>
  <c r="Q27" i="33"/>
  <c r="L26" i="33"/>
  <c r="K26" i="33"/>
  <c r="J26" i="33"/>
  <c r="F26" i="33"/>
  <c r="G26" i="33"/>
  <c r="J119" i="35"/>
  <c r="H119" i="35" s="1"/>
  <c r="E119" i="35"/>
  <c r="M119" i="35" s="1"/>
  <c r="C119" i="35"/>
  <c r="H77" i="35"/>
  <c r="C77" i="35"/>
  <c r="B77" i="35"/>
  <c r="B119" i="35" s="1"/>
  <c r="H35" i="35"/>
  <c r="C35" i="35"/>
  <c r="J120" i="35"/>
  <c r="P22" i="34"/>
  <c r="P20" i="34"/>
  <c r="P16" i="34" s="1"/>
  <c r="C109" i="35"/>
  <c r="M109" i="35" s="1"/>
  <c r="D108" i="35"/>
  <c r="C67" i="35"/>
  <c r="M67" i="35" s="1"/>
  <c r="H25" i="35"/>
  <c r="H26" i="35"/>
  <c r="C25" i="35"/>
  <c r="C26" i="35"/>
  <c r="M26" i="35" l="1"/>
  <c r="Q26" i="33"/>
  <c r="P26" i="33"/>
  <c r="M77" i="35"/>
  <c r="M35" i="35"/>
  <c r="M12" i="36"/>
  <c r="I37" i="36"/>
  <c r="G37" i="36"/>
  <c r="E37" i="36"/>
  <c r="C37" i="36"/>
  <c r="I26" i="36"/>
  <c r="I133" i="36" s="1"/>
  <c r="G26" i="36"/>
  <c r="G133" i="36" s="1"/>
  <c r="E26" i="36"/>
  <c r="C26" i="36"/>
  <c r="C133" i="36" s="1"/>
  <c r="E133" i="36" l="1"/>
  <c r="N28" i="34"/>
  <c r="D33" i="34"/>
  <c r="I28" i="34" l="1"/>
  <c r="D28" i="34"/>
  <c r="I106" i="35"/>
  <c r="H106" i="35" s="1"/>
  <c r="F123" i="35"/>
  <c r="C123" i="35" s="1"/>
  <c r="K123" i="35"/>
  <c r="C81" i="35"/>
  <c r="H81" i="35"/>
  <c r="C39" i="35"/>
  <c r="H39" i="35"/>
  <c r="H123" i="35" l="1"/>
  <c r="K121" i="35"/>
  <c r="M39" i="35"/>
  <c r="M81" i="35"/>
  <c r="M37" i="36"/>
  <c r="M123" i="35"/>
  <c r="K111" i="35"/>
  <c r="K105" i="35" s="1"/>
  <c r="F111" i="35"/>
  <c r="K94" i="35"/>
  <c r="O28" i="33"/>
  <c r="O17" i="34"/>
  <c r="I137" i="36" l="1"/>
  <c r="G137" i="36"/>
  <c r="E137" i="36"/>
  <c r="C137" i="36"/>
  <c r="I28" i="36"/>
  <c r="I86" i="36" s="1"/>
  <c r="G28" i="36"/>
  <c r="G86" i="36" s="1"/>
  <c r="E28" i="36"/>
  <c r="C28" i="36"/>
  <c r="C86" i="36" s="1"/>
  <c r="I16" i="36"/>
  <c r="I15" i="36"/>
  <c r="I14" i="36"/>
  <c r="E16" i="36"/>
  <c r="E15" i="36"/>
  <c r="E14" i="36"/>
  <c r="M14" i="36" l="1"/>
  <c r="M15" i="36"/>
  <c r="M28" i="36"/>
  <c r="M86" i="36" s="1"/>
  <c r="M16" i="36"/>
  <c r="E86" i="36"/>
  <c r="I125" i="35" l="1"/>
  <c r="D125" i="35"/>
  <c r="C83" i="35"/>
  <c r="H83" i="35"/>
  <c r="C41" i="35"/>
  <c r="H41" i="35"/>
  <c r="Q16" i="34"/>
  <c r="Q29" i="34"/>
  <c r="N29" i="34" s="1"/>
  <c r="Q36" i="34"/>
  <c r="Q30" i="34" s="1"/>
  <c r="O36" i="34"/>
  <c r="Q7" i="34" l="1"/>
  <c r="N16" i="34"/>
  <c r="N22" i="34"/>
  <c r="C125" i="35"/>
  <c r="D121" i="35"/>
  <c r="M83" i="35"/>
  <c r="M41" i="35"/>
  <c r="H125" i="35"/>
  <c r="M125" i="35" s="1"/>
  <c r="I121" i="35"/>
  <c r="L16" i="34"/>
  <c r="K16" i="34"/>
  <c r="J16" i="34"/>
  <c r="K11" i="34" s="1"/>
  <c r="P11" i="34" s="1"/>
  <c r="G16" i="34"/>
  <c r="F16" i="34"/>
  <c r="H121" i="35" l="1"/>
  <c r="E16" i="34"/>
  <c r="I107" i="35"/>
  <c r="I117" i="35" l="1"/>
  <c r="J108" i="35"/>
  <c r="K99" i="35"/>
  <c r="J95" i="35"/>
  <c r="I95" i="35"/>
  <c r="H95" i="35" s="1"/>
  <c r="H108" i="35" l="1"/>
  <c r="M137" i="36"/>
  <c r="M26" i="36"/>
  <c r="M133" i="36" s="1"/>
  <c r="N26" i="34"/>
  <c r="J116" i="35"/>
  <c r="J112" i="35" s="1"/>
  <c r="E116" i="35"/>
  <c r="C116" i="35" s="1"/>
  <c r="H116" i="35" l="1"/>
  <c r="M116" i="35"/>
  <c r="K37" i="36" l="1"/>
  <c r="K137" i="36" s="1"/>
  <c r="D111" i="35"/>
  <c r="E108" i="35"/>
  <c r="C108" i="35" s="1"/>
  <c r="M108" i="35" s="1"/>
  <c r="L16" i="33"/>
  <c r="K16" i="33"/>
  <c r="J16" i="33"/>
  <c r="E16" i="33"/>
  <c r="F16" i="33"/>
  <c r="G16" i="33"/>
  <c r="K11" i="33" l="1"/>
  <c r="C36" i="36"/>
  <c r="E126" i="35"/>
  <c r="D117" i="35"/>
  <c r="C117" i="35" s="1"/>
  <c r="H117" i="35"/>
  <c r="C75" i="35"/>
  <c r="H75" i="35"/>
  <c r="H42" i="35"/>
  <c r="E35" i="36" s="1"/>
  <c r="C42" i="35"/>
  <c r="C33" i="35"/>
  <c r="H33" i="35"/>
  <c r="M33" i="35" l="1"/>
  <c r="M42" i="35"/>
  <c r="M75" i="35"/>
  <c r="C35" i="36"/>
  <c r="M117" i="35"/>
  <c r="B69" i="35"/>
  <c r="B111" i="35" s="1"/>
  <c r="J7" i="36" l="1"/>
  <c r="N17" i="34"/>
  <c r="N19" i="34"/>
  <c r="N20" i="34"/>
  <c r="N21" i="34"/>
  <c r="I17" i="34"/>
  <c r="I18" i="34"/>
  <c r="I19" i="34"/>
  <c r="I20" i="34"/>
  <c r="I21" i="34"/>
  <c r="D17" i="34"/>
  <c r="D18" i="34"/>
  <c r="D19" i="34"/>
  <c r="D20" i="34"/>
  <c r="D21" i="34"/>
  <c r="Q21" i="33"/>
  <c r="N21" i="33" s="1"/>
  <c r="P20" i="33"/>
  <c r="N20" i="33" s="1"/>
  <c r="O19" i="33"/>
  <c r="N19" i="33" s="1"/>
  <c r="P18" i="33"/>
  <c r="Q18" i="33"/>
  <c r="O18" i="33"/>
  <c r="O17" i="33"/>
  <c r="N17" i="33" s="1"/>
  <c r="I17" i="33"/>
  <c r="G12" i="36" s="1"/>
  <c r="I18" i="33"/>
  <c r="G13" i="36" s="1"/>
  <c r="I19" i="33"/>
  <c r="G14" i="36" s="1"/>
  <c r="I20" i="33"/>
  <c r="G16" i="36" s="1"/>
  <c r="I21" i="33"/>
  <c r="G15" i="36" s="1"/>
  <c r="D17" i="33"/>
  <c r="C12" i="36" s="1"/>
  <c r="D18" i="33"/>
  <c r="C13" i="36" s="1"/>
  <c r="D19" i="33"/>
  <c r="C14" i="36" s="1"/>
  <c r="D20" i="33"/>
  <c r="C16" i="36" s="1"/>
  <c r="D21" i="33"/>
  <c r="C15" i="36" s="1"/>
  <c r="N18" i="33" l="1"/>
  <c r="M73" i="36"/>
  <c r="H23" i="35"/>
  <c r="I115" i="35"/>
  <c r="H115" i="35" s="1"/>
  <c r="K113" i="35"/>
  <c r="K112" i="35" s="1"/>
  <c r="K100" i="35" s="1"/>
  <c r="H29" i="35"/>
  <c r="N7" i="36" l="1"/>
  <c r="J111" i="35" l="1"/>
  <c r="J105" i="35" s="1"/>
  <c r="J100" i="35" s="1"/>
  <c r="J28" i="35"/>
  <c r="K28" i="35"/>
  <c r="I28" i="35"/>
  <c r="I114" i="35"/>
  <c r="I105" i="35" l="1"/>
  <c r="H105" i="35" s="1"/>
  <c r="T8" i="34"/>
  <c r="T9" i="34"/>
  <c r="U9" i="34"/>
  <c r="V9" i="34"/>
  <c r="T10" i="34"/>
  <c r="U10" i="34"/>
  <c r="V10" i="34"/>
  <c r="T11" i="34"/>
  <c r="V11" i="34"/>
  <c r="T12" i="34"/>
  <c r="U12" i="34"/>
  <c r="T13" i="34"/>
  <c r="U13" i="34"/>
  <c r="V13" i="34"/>
  <c r="T14" i="34"/>
  <c r="U14" i="34"/>
  <c r="V14" i="34"/>
  <c r="T15" i="34"/>
  <c r="U15" i="34"/>
  <c r="V15" i="34"/>
  <c r="T16" i="34"/>
  <c r="U16" i="34"/>
  <c r="V16" i="34"/>
  <c r="T22" i="34"/>
  <c r="U22" i="34"/>
  <c r="V22" i="34"/>
  <c r="T24" i="34"/>
  <c r="U24" i="34"/>
  <c r="V24" i="34"/>
  <c r="T25" i="34"/>
  <c r="U25" i="34"/>
  <c r="V25" i="34"/>
  <c r="T29" i="34"/>
  <c r="U29" i="34"/>
  <c r="V29" i="34"/>
  <c r="T32" i="34"/>
  <c r="U32" i="34"/>
  <c r="V32" i="34"/>
  <c r="T33" i="34"/>
  <c r="U33" i="34"/>
  <c r="V33" i="34"/>
  <c r="T34" i="34"/>
  <c r="U34" i="34"/>
  <c r="V34" i="34"/>
  <c r="T35" i="34"/>
  <c r="U35" i="34"/>
  <c r="V35" i="34"/>
  <c r="T36" i="34"/>
  <c r="U36" i="34"/>
  <c r="V36" i="34"/>
  <c r="S8" i="34"/>
  <c r="S9" i="34"/>
  <c r="S10" i="34"/>
  <c r="S11" i="34"/>
  <c r="S12" i="34"/>
  <c r="S13" i="34"/>
  <c r="S14" i="34"/>
  <c r="S15" i="34"/>
  <c r="S24" i="34"/>
  <c r="S25" i="34"/>
  <c r="S32" i="34"/>
  <c r="S34" i="34"/>
  <c r="S35" i="34"/>
  <c r="F30" i="34"/>
  <c r="E30" i="34"/>
  <c r="D114" i="35" l="1"/>
  <c r="C114" i="35" s="1"/>
  <c r="D115" i="35"/>
  <c r="E115" i="35"/>
  <c r="F115" i="35"/>
  <c r="D120" i="35"/>
  <c r="E120" i="35"/>
  <c r="F120" i="35"/>
  <c r="F113" i="35"/>
  <c r="E111" i="35"/>
  <c r="D107" i="35"/>
  <c r="E106" i="35"/>
  <c r="F106" i="35"/>
  <c r="F105" i="35" s="1"/>
  <c r="H120" i="35"/>
  <c r="H114" i="35"/>
  <c r="H78" i="35"/>
  <c r="C78" i="35"/>
  <c r="H73" i="35"/>
  <c r="C73" i="35"/>
  <c r="H72" i="35"/>
  <c r="C72" i="35"/>
  <c r="E105" i="35" l="1"/>
  <c r="E112" i="35"/>
  <c r="C115" i="35"/>
  <c r="M115" i="35" s="1"/>
  <c r="C120" i="35"/>
  <c r="M120" i="35" s="1"/>
  <c r="F112" i="35"/>
  <c r="M78" i="35"/>
  <c r="M73" i="35"/>
  <c r="M114" i="35"/>
  <c r="M72" i="35"/>
  <c r="H111" i="35"/>
  <c r="C31" i="35" l="1"/>
  <c r="H31" i="35"/>
  <c r="M31" i="35" l="1"/>
  <c r="I70" i="35"/>
  <c r="I112" i="35"/>
  <c r="J70" i="35"/>
  <c r="K70" i="35"/>
  <c r="K92" i="35"/>
  <c r="K129" i="35" s="1"/>
  <c r="K50" i="35"/>
  <c r="K9" i="35"/>
  <c r="H12" i="35"/>
  <c r="E28" i="35"/>
  <c r="E70" i="35"/>
  <c r="F28" i="35"/>
  <c r="D28" i="35"/>
  <c r="F70" i="35"/>
  <c r="D70" i="35"/>
  <c r="F50" i="35"/>
  <c r="F9" i="35"/>
  <c r="C12" i="35"/>
  <c r="F94" i="35"/>
  <c r="C94" i="35" s="1"/>
  <c r="I100" i="35" l="1"/>
  <c r="H112" i="35"/>
  <c r="B127" i="35"/>
  <c r="H100" i="35" l="1"/>
  <c r="J92" i="35"/>
  <c r="J129" i="35" s="1"/>
  <c r="H54" i="35"/>
  <c r="H13" i="35"/>
  <c r="C13" i="35"/>
  <c r="C54" i="35"/>
  <c r="J50" i="35"/>
  <c r="E50" i="35"/>
  <c r="J9" i="35"/>
  <c r="E9" i="35"/>
  <c r="P31" i="34" l="1"/>
  <c r="M80" i="36"/>
  <c r="M88" i="36" l="1"/>
  <c r="I88" i="36"/>
  <c r="E88" i="36"/>
  <c r="M107" i="36"/>
  <c r="I107" i="36"/>
  <c r="E107" i="36"/>
  <c r="M84" i="36"/>
  <c r="I84" i="36"/>
  <c r="E84" i="36"/>
  <c r="I80" i="36"/>
  <c r="E80" i="36"/>
  <c r="K79" i="35" l="1"/>
  <c r="J79" i="35"/>
  <c r="I79" i="35"/>
  <c r="E79" i="35"/>
  <c r="F79" i="35"/>
  <c r="D79" i="35"/>
  <c r="K63" i="35"/>
  <c r="J63" i="35"/>
  <c r="I63" i="35"/>
  <c r="F63" i="35"/>
  <c r="F58" i="35" s="1"/>
  <c r="E63" i="35"/>
  <c r="D63" i="35"/>
  <c r="K22" i="35"/>
  <c r="J22" i="35"/>
  <c r="I22" i="35"/>
  <c r="K37" i="35"/>
  <c r="J37" i="35"/>
  <c r="I37" i="35"/>
  <c r="E22" i="35"/>
  <c r="F22" i="35"/>
  <c r="D22" i="35"/>
  <c r="E37" i="35"/>
  <c r="F37" i="35"/>
  <c r="D37" i="35"/>
  <c r="H63" i="35" l="1"/>
  <c r="K17" i="35"/>
  <c r="D17" i="35"/>
  <c r="H70" i="35"/>
  <c r="U11" i="34" l="1"/>
  <c r="D29" i="33"/>
  <c r="G88" i="36"/>
  <c r="G84" i="36"/>
  <c r="E138" i="36"/>
  <c r="C138" i="36"/>
  <c r="C88" i="36"/>
  <c r="G107" i="36"/>
  <c r="C107" i="36"/>
  <c r="G80" i="36"/>
  <c r="C80" i="36"/>
  <c r="C84" i="36"/>
  <c r="F11" i="33" l="1"/>
  <c r="P11" i="33" s="1"/>
  <c r="E92" i="35" l="1"/>
  <c r="O23" i="34"/>
  <c r="J23" i="34"/>
  <c r="E23" i="34"/>
  <c r="T23" i="34" l="1"/>
  <c r="P26" i="34" l="1"/>
  <c r="P27" i="34" s="1"/>
  <c r="Q26" i="34"/>
  <c r="Q27" i="34" s="1"/>
  <c r="K26" i="34"/>
  <c r="K27" i="34" s="1"/>
  <c r="L26" i="34"/>
  <c r="L27" i="34" s="1"/>
  <c r="F26" i="34"/>
  <c r="G26" i="34"/>
  <c r="N27" i="34" l="1"/>
  <c r="G27" i="34"/>
  <c r="V26" i="34"/>
  <c r="F27" i="34"/>
  <c r="U26" i="34"/>
  <c r="I16" i="33"/>
  <c r="D16" i="33"/>
  <c r="D7" i="33" s="1"/>
  <c r="C10" i="36" s="1"/>
  <c r="U27" i="34" l="1"/>
  <c r="V27" i="34"/>
  <c r="I7" i="33"/>
  <c r="G10" i="36" s="1"/>
  <c r="K8" i="33"/>
  <c r="K7" i="33"/>
  <c r="L12" i="33" s="1"/>
  <c r="J7" i="33"/>
  <c r="J23" i="33" s="1"/>
  <c r="F7" i="33"/>
  <c r="G12" i="33" s="1"/>
  <c r="F8" i="33"/>
  <c r="E7" i="33"/>
  <c r="E23" i="33" s="1"/>
  <c r="D35" i="33"/>
  <c r="I22" i="33"/>
  <c r="I23" i="33" s="1"/>
  <c r="D22" i="33"/>
  <c r="D23" i="33" s="1"/>
  <c r="K30" i="33"/>
  <c r="L30" i="33"/>
  <c r="J30" i="33"/>
  <c r="F30" i="33"/>
  <c r="G30" i="33"/>
  <c r="E30" i="33"/>
  <c r="G77" i="36" l="1"/>
  <c r="D30" i="33"/>
  <c r="O30" i="33"/>
  <c r="F23" i="33"/>
  <c r="K23" i="33"/>
  <c r="G7" i="33" l="1"/>
  <c r="G23" i="33" s="1"/>
  <c r="G8" i="33"/>
  <c r="L8" i="33"/>
  <c r="L7" i="33"/>
  <c r="B1" i="34"/>
  <c r="L23" i="33" l="1"/>
  <c r="M7" i="33"/>
  <c r="I3" i="35"/>
  <c r="M130" i="36"/>
  <c r="M127" i="36"/>
  <c r="M105" i="36"/>
  <c r="M104" i="36"/>
  <c r="M101" i="36"/>
  <c r="M79" i="36"/>
  <c r="M76" i="36"/>
  <c r="K135" i="36"/>
  <c r="K121" i="36"/>
  <c r="K109" i="36"/>
  <c r="K107" i="36"/>
  <c r="K95" i="36"/>
  <c r="K84" i="36"/>
  <c r="K82" i="36"/>
  <c r="K70" i="36"/>
  <c r="K32" i="36"/>
  <c r="K30" i="36"/>
  <c r="K28" i="36"/>
  <c r="K86" i="36" s="1"/>
  <c r="K24" i="36"/>
  <c r="K13" i="36"/>
  <c r="K14" i="36"/>
  <c r="K15" i="36"/>
  <c r="K16" i="36"/>
  <c r="K12" i="36"/>
  <c r="M125" i="36"/>
  <c r="M136" i="36" s="1"/>
  <c r="M99" i="36"/>
  <c r="M110" i="36" s="1"/>
  <c r="M75" i="36"/>
  <c r="M87" i="36" s="1"/>
  <c r="M33" i="36"/>
  <c r="M31" i="36"/>
  <c r="M29" i="36"/>
  <c r="I130" i="36"/>
  <c r="I127" i="36"/>
  <c r="I105" i="36"/>
  <c r="I104" i="36"/>
  <c r="I101" i="36"/>
  <c r="I79" i="36"/>
  <c r="I76" i="36"/>
  <c r="G138" i="36"/>
  <c r="G130" i="36"/>
  <c r="G127" i="36"/>
  <c r="G119" i="36"/>
  <c r="G122" i="36" s="1"/>
  <c r="G105" i="36"/>
  <c r="G104" i="36"/>
  <c r="G102" i="36"/>
  <c r="G101" i="36"/>
  <c r="G93" i="36"/>
  <c r="G79" i="36"/>
  <c r="G76" i="36"/>
  <c r="G68" i="36"/>
  <c r="I29" i="33"/>
  <c r="G38" i="36" s="1"/>
  <c r="G21" i="36"/>
  <c r="G18" i="36"/>
  <c r="I125" i="36"/>
  <c r="I136" i="36" s="1"/>
  <c r="G125" i="36"/>
  <c r="G136" i="36" s="1"/>
  <c r="I99" i="36"/>
  <c r="I110" i="36" s="1"/>
  <c r="G99" i="36"/>
  <c r="G110" i="36" s="1"/>
  <c r="I75" i="36"/>
  <c r="I87" i="36" s="1"/>
  <c r="G75" i="36"/>
  <c r="G87" i="36" s="1"/>
  <c r="G73" i="36"/>
  <c r="G83" i="36" s="1"/>
  <c r="I33" i="36"/>
  <c r="G33" i="36"/>
  <c r="I31" i="36"/>
  <c r="G31" i="36"/>
  <c r="I29" i="36"/>
  <c r="G29" i="36"/>
  <c r="G25" i="36"/>
  <c r="G7" i="36"/>
  <c r="E130" i="36"/>
  <c r="E127" i="36"/>
  <c r="E105" i="36"/>
  <c r="E104" i="36"/>
  <c r="E101" i="36"/>
  <c r="E76" i="36"/>
  <c r="E79" i="36"/>
  <c r="E125" i="36"/>
  <c r="E136" i="36" s="1"/>
  <c r="E99" i="36"/>
  <c r="E110" i="36" s="1"/>
  <c r="E75" i="36"/>
  <c r="E33" i="36"/>
  <c r="E31" i="36"/>
  <c r="E29" i="36"/>
  <c r="C130" i="36"/>
  <c r="C127" i="36"/>
  <c r="C125" i="36"/>
  <c r="C119" i="36"/>
  <c r="C105" i="36"/>
  <c r="C104" i="36"/>
  <c r="C102" i="36"/>
  <c r="C101" i="36"/>
  <c r="C99" i="36"/>
  <c r="B100" i="36"/>
  <c r="C93" i="36"/>
  <c r="C96" i="36" s="1"/>
  <c r="C79" i="36"/>
  <c r="C77" i="36"/>
  <c r="C76" i="36"/>
  <c r="C75" i="36"/>
  <c r="C73" i="36"/>
  <c r="B74" i="36"/>
  <c r="B84" i="36" s="1"/>
  <c r="B98" i="36" s="1"/>
  <c r="B107" i="36" s="1"/>
  <c r="B124" i="36" s="1"/>
  <c r="B133" i="36" s="1"/>
  <c r="B75" i="36"/>
  <c r="B73" i="36"/>
  <c r="B82" i="36" s="1"/>
  <c r="C68" i="36"/>
  <c r="C38" i="36"/>
  <c r="B35" i="36"/>
  <c r="B112" i="36" s="1"/>
  <c r="B36" i="36"/>
  <c r="B113" i="36" s="1"/>
  <c r="B34" i="36"/>
  <c r="B111" i="36" s="1"/>
  <c r="C33" i="36"/>
  <c r="B32" i="36"/>
  <c r="B99" i="36" s="1"/>
  <c r="B109" i="36" s="1"/>
  <c r="C31" i="36"/>
  <c r="B30" i="36"/>
  <c r="B125" i="36" s="1"/>
  <c r="B135" i="36" s="1"/>
  <c r="C29" i="36"/>
  <c r="K29" i="36" s="1"/>
  <c r="B28" i="36"/>
  <c r="B26" i="36"/>
  <c r="C25" i="36"/>
  <c r="B24" i="36"/>
  <c r="C22" i="36"/>
  <c r="C21" i="36"/>
  <c r="C18" i="36"/>
  <c r="C7" i="36"/>
  <c r="F99" i="35"/>
  <c r="C99" i="35" s="1"/>
  <c r="E124" i="35"/>
  <c r="E121" i="35" s="1"/>
  <c r="F122" i="35"/>
  <c r="F121" i="35" s="1"/>
  <c r="C127" i="35"/>
  <c r="C126" i="35"/>
  <c r="G129" i="35"/>
  <c r="G87" i="35"/>
  <c r="M31" i="33" s="1"/>
  <c r="D113" i="35"/>
  <c r="D112" i="35" s="1"/>
  <c r="M111" i="35"/>
  <c r="C107" i="35"/>
  <c r="D106" i="35"/>
  <c r="D105" i="35" s="1"/>
  <c r="F95" i="35"/>
  <c r="D95" i="35"/>
  <c r="C95" i="35" s="1"/>
  <c r="H127" i="35"/>
  <c r="M36" i="36" s="1"/>
  <c r="M113" i="36" s="1"/>
  <c r="H126" i="35"/>
  <c r="M35" i="36" s="1"/>
  <c r="M112" i="36" s="1"/>
  <c r="H124" i="35"/>
  <c r="M34" i="36" s="1"/>
  <c r="M111" i="36" s="1"/>
  <c r="H122" i="35"/>
  <c r="I36" i="36"/>
  <c r="I113" i="36" s="1"/>
  <c r="G113" i="36"/>
  <c r="H84" i="35"/>
  <c r="I35" i="36" s="1"/>
  <c r="C84" i="35"/>
  <c r="H82" i="35"/>
  <c r="I34" i="36" s="1"/>
  <c r="I111" i="36" s="1"/>
  <c r="C82" i="35"/>
  <c r="H80" i="35"/>
  <c r="C80" i="35"/>
  <c r="H99" i="35"/>
  <c r="H96" i="35"/>
  <c r="H94" i="35"/>
  <c r="I92" i="35"/>
  <c r="I129" i="35" s="1"/>
  <c r="H57" i="35"/>
  <c r="C57" i="35"/>
  <c r="C52" i="35"/>
  <c r="I50" i="35"/>
  <c r="D50" i="35"/>
  <c r="H113" i="35"/>
  <c r="H71" i="35"/>
  <c r="C71" i="35"/>
  <c r="K58" i="35"/>
  <c r="H107" i="35"/>
  <c r="H69" i="35"/>
  <c r="C69" i="35"/>
  <c r="H65" i="35"/>
  <c r="C65" i="35"/>
  <c r="H64" i="35"/>
  <c r="C64" i="35"/>
  <c r="H24" i="35"/>
  <c r="H27" i="35"/>
  <c r="H30" i="35"/>
  <c r="H36" i="35"/>
  <c r="H38" i="35"/>
  <c r="H40" i="35"/>
  <c r="E34" i="36" s="1"/>
  <c r="C40" i="35"/>
  <c r="C34" i="36" s="1"/>
  <c r="C38" i="35"/>
  <c r="C27" i="36" s="1"/>
  <c r="C27" i="35"/>
  <c r="C24" i="35"/>
  <c r="M24" i="35" s="1"/>
  <c r="C23" i="35"/>
  <c r="C29" i="35"/>
  <c r="M29" i="35" s="1"/>
  <c r="C30" i="35"/>
  <c r="C36" i="35"/>
  <c r="H16" i="35"/>
  <c r="H11" i="35"/>
  <c r="I9" i="35"/>
  <c r="C16" i="35"/>
  <c r="M16" i="35" s="1"/>
  <c r="D9" i="35"/>
  <c r="C11" i="35"/>
  <c r="O7" i="34"/>
  <c r="M68" i="36" s="1"/>
  <c r="M21" i="36"/>
  <c r="M38" i="36"/>
  <c r="M138" i="36" s="1"/>
  <c r="M131" i="36" s="1"/>
  <c r="M18" i="36"/>
  <c r="P8" i="34"/>
  <c r="M74" i="36" l="1"/>
  <c r="E111" i="36"/>
  <c r="I112" i="36"/>
  <c r="M27" i="35"/>
  <c r="H92" i="35"/>
  <c r="R31" i="33"/>
  <c r="C50" i="35"/>
  <c r="H50" i="35"/>
  <c r="M11" i="35"/>
  <c r="M52" i="35"/>
  <c r="K73" i="36"/>
  <c r="K104" i="36"/>
  <c r="M94" i="35"/>
  <c r="K101" i="36"/>
  <c r="K31" i="36"/>
  <c r="C122" i="35"/>
  <c r="M100" i="36"/>
  <c r="C9" i="35"/>
  <c r="D45" i="35"/>
  <c r="C112" i="36"/>
  <c r="E112" i="36"/>
  <c r="E36" i="36"/>
  <c r="O31" i="34"/>
  <c r="C74" i="36"/>
  <c r="C85" i="36" s="1"/>
  <c r="C106" i="35"/>
  <c r="M106" i="35" s="1"/>
  <c r="C111" i="35"/>
  <c r="F100" i="35"/>
  <c r="M95" i="35"/>
  <c r="F92" i="35"/>
  <c r="H9" i="35"/>
  <c r="K33" i="36"/>
  <c r="M12" i="35"/>
  <c r="M57" i="35"/>
  <c r="J17" i="35"/>
  <c r="P23" i="34"/>
  <c r="K99" i="36"/>
  <c r="K125" i="36"/>
  <c r="K7" i="36"/>
  <c r="K18" i="36"/>
  <c r="K102" i="36"/>
  <c r="K105" i="36"/>
  <c r="K77" i="36"/>
  <c r="K80" i="36"/>
  <c r="K75" i="36"/>
  <c r="M126" i="35"/>
  <c r="H79" i="35"/>
  <c r="M99" i="35"/>
  <c r="M93" i="36"/>
  <c r="K21" i="36"/>
  <c r="K79" i="36"/>
  <c r="H28" i="35"/>
  <c r="K25" i="36"/>
  <c r="K10" i="36"/>
  <c r="D58" i="35"/>
  <c r="D87" i="35" s="1"/>
  <c r="J31" i="33" s="1"/>
  <c r="C113" i="35"/>
  <c r="M113" i="35" s="1"/>
  <c r="C28" i="35"/>
  <c r="K76" i="36"/>
  <c r="C136" i="36"/>
  <c r="K136" i="36" s="1"/>
  <c r="K38" i="36"/>
  <c r="C83" i="36"/>
  <c r="K83" i="36" s="1"/>
  <c r="C110" i="36"/>
  <c r="K110" i="36" s="1"/>
  <c r="K119" i="36"/>
  <c r="K130" i="36"/>
  <c r="F17" i="35"/>
  <c r="F45" i="35" s="1"/>
  <c r="M38" i="35"/>
  <c r="M107" i="35"/>
  <c r="C63" i="35"/>
  <c r="M63" i="35" s="1"/>
  <c r="M80" i="35"/>
  <c r="M82" i="35"/>
  <c r="G34" i="36"/>
  <c r="K34" i="36" s="1"/>
  <c r="M84" i="35"/>
  <c r="G35" i="36"/>
  <c r="K35" i="36" s="1"/>
  <c r="G36" i="36"/>
  <c r="K36" i="36" s="1"/>
  <c r="G111" i="36"/>
  <c r="G112" i="36"/>
  <c r="M102" i="36"/>
  <c r="G131" i="36"/>
  <c r="C113" i="36"/>
  <c r="K113" i="36" s="1"/>
  <c r="C111" i="36"/>
  <c r="C19" i="36"/>
  <c r="C117" i="36"/>
  <c r="C122" i="36"/>
  <c r="K68" i="36"/>
  <c r="K93" i="36"/>
  <c r="K127" i="36"/>
  <c r="M71" i="36"/>
  <c r="G117" i="36"/>
  <c r="G126" i="36" s="1"/>
  <c r="G124" i="36" s="1"/>
  <c r="G134" i="36" s="1"/>
  <c r="G22" i="36"/>
  <c r="K22" i="36" s="1"/>
  <c r="G19" i="36"/>
  <c r="G128" i="36"/>
  <c r="G71" i="36"/>
  <c r="G74" i="36"/>
  <c r="G85" i="36" s="1"/>
  <c r="G96" i="36"/>
  <c r="K96" i="36" s="1"/>
  <c r="C90" i="36"/>
  <c r="C71" i="36"/>
  <c r="M127" i="35"/>
  <c r="M122" i="35"/>
  <c r="I58" i="35"/>
  <c r="K87" i="35"/>
  <c r="M71" i="35"/>
  <c r="J58" i="35"/>
  <c r="M53" i="35"/>
  <c r="F87" i="35"/>
  <c r="L31" i="33" s="1"/>
  <c r="M64" i="35"/>
  <c r="M65" i="35"/>
  <c r="M69" i="35"/>
  <c r="C124" i="35"/>
  <c r="M124" i="35" s="1"/>
  <c r="C79" i="35"/>
  <c r="C70" i="35"/>
  <c r="E58" i="35"/>
  <c r="E87" i="35" s="1"/>
  <c r="K31" i="33" s="1"/>
  <c r="D92" i="35"/>
  <c r="M40" i="35"/>
  <c r="M36" i="35"/>
  <c r="M23" i="35"/>
  <c r="M30" i="35"/>
  <c r="H22" i="35"/>
  <c r="I17" i="35"/>
  <c r="H37" i="35"/>
  <c r="K45" i="35"/>
  <c r="C37" i="35"/>
  <c r="E17" i="35"/>
  <c r="C22" i="35"/>
  <c r="L30" i="34"/>
  <c r="K30" i="34"/>
  <c r="J30" i="34"/>
  <c r="I29" i="34"/>
  <c r="I38" i="36" s="1"/>
  <c r="I138" i="36" s="1"/>
  <c r="I131" i="36" s="1"/>
  <c r="I22" i="34"/>
  <c r="I18" i="36" s="1"/>
  <c r="I16" i="34"/>
  <c r="I7" i="34" s="1"/>
  <c r="I10" i="36" s="1"/>
  <c r="I27" i="36" s="1"/>
  <c r="K8" i="34"/>
  <c r="K7" i="34"/>
  <c r="L12" i="34" s="1"/>
  <c r="J7" i="34"/>
  <c r="I68" i="36" s="1"/>
  <c r="I90" i="36" s="1"/>
  <c r="I100" i="36" s="1"/>
  <c r="F7" i="34"/>
  <c r="G12" i="34" s="1"/>
  <c r="E7" i="34"/>
  <c r="F8" i="34"/>
  <c r="E102" i="36"/>
  <c r="G30" i="34"/>
  <c r="E77" i="36"/>
  <c r="D36" i="34"/>
  <c r="E21" i="36"/>
  <c r="D29" i="34"/>
  <c r="D22" i="34"/>
  <c r="D16" i="34"/>
  <c r="Q30" i="33"/>
  <c r="P30" i="33"/>
  <c r="N30" i="33" s="1"/>
  <c r="Q22" i="33"/>
  <c r="P22" i="33"/>
  <c r="O22" i="33"/>
  <c r="Q35" i="33"/>
  <c r="P35" i="33"/>
  <c r="O35" i="33"/>
  <c r="Q33" i="33"/>
  <c r="P33" i="33"/>
  <c r="O33" i="33"/>
  <c r="N33" i="33" s="1"/>
  <c r="Q29" i="33"/>
  <c r="O29" i="33"/>
  <c r="Q16" i="33"/>
  <c r="P16" i="33"/>
  <c r="O16" i="33"/>
  <c r="Q12" i="33"/>
  <c r="Q8" i="33" s="1"/>
  <c r="P8" i="33"/>
  <c r="E113" i="36" l="1"/>
  <c r="M22" i="35"/>
  <c r="M28" i="35"/>
  <c r="I31" i="33"/>
  <c r="K23" i="34"/>
  <c r="C92" i="35"/>
  <c r="M117" i="36"/>
  <c r="G31" i="33"/>
  <c r="E31" i="33"/>
  <c r="E45" i="35"/>
  <c r="T30" i="34"/>
  <c r="U30" i="34"/>
  <c r="M126" i="36"/>
  <c r="K85" i="36"/>
  <c r="K112" i="36"/>
  <c r="I87" i="35"/>
  <c r="J87" i="35"/>
  <c r="J45" i="35"/>
  <c r="I45" i="35"/>
  <c r="S16" i="34"/>
  <c r="E87" i="36"/>
  <c r="C87" i="36"/>
  <c r="K87" i="36" s="1"/>
  <c r="S36" i="34"/>
  <c r="M96" i="36"/>
  <c r="M98" i="36" s="1"/>
  <c r="E68" i="36"/>
  <c r="E90" i="36" s="1"/>
  <c r="E100" i="36" s="1"/>
  <c r="T7" i="34"/>
  <c r="E38" i="36"/>
  <c r="S29" i="34"/>
  <c r="V30" i="34"/>
  <c r="U8" i="34"/>
  <c r="F23" i="34"/>
  <c r="U7" i="34"/>
  <c r="I21" i="36"/>
  <c r="S33" i="34"/>
  <c r="E18" i="36"/>
  <c r="S22" i="34"/>
  <c r="I7" i="36"/>
  <c r="C17" i="35"/>
  <c r="C45" i="35" s="1"/>
  <c r="M92" i="35"/>
  <c r="C105" i="35"/>
  <c r="M105" i="35" s="1"/>
  <c r="I19" i="36"/>
  <c r="M50" i="35"/>
  <c r="N7" i="34"/>
  <c r="M10" i="36" s="1"/>
  <c r="N23" i="34"/>
  <c r="I23" i="34"/>
  <c r="D7" i="34"/>
  <c r="S7" i="34" s="1"/>
  <c r="D23" i="34"/>
  <c r="K88" i="36"/>
  <c r="M9" i="35"/>
  <c r="G31" i="34"/>
  <c r="L31" i="34"/>
  <c r="K111" i="36"/>
  <c r="Q31" i="34"/>
  <c r="N31" i="34" s="1"/>
  <c r="D100" i="35"/>
  <c r="D129" i="35" s="1"/>
  <c r="Q7" i="33"/>
  <c r="Q23" i="33" s="1"/>
  <c r="P7" i="33"/>
  <c r="P23" i="33" s="1"/>
  <c r="N29" i="33"/>
  <c r="N16" i="33"/>
  <c r="O7" i="33"/>
  <c r="O23" i="33" s="1"/>
  <c r="E93" i="36"/>
  <c r="E96" i="36" s="1"/>
  <c r="Q8" i="34"/>
  <c r="I93" i="36"/>
  <c r="I96" i="36" s="1"/>
  <c r="I98" i="36" s="1"/>
  <c r="I108" i="36" s="1"/>
  <c r="Q31" i="33"/>
  <c r="O31" i="33"/>
  <c r="E100" i="35"/>
  <c r="E129" i="35" s="1"/>
  <c r="N35" i="33"/>
  <c r="N22" i="33"/>
  <c r="K26" i="36"/>
  <c r="K133" i="36" s="1"/>
  <c r="G27" i="36"/>
  <c r="K27" i="36" s="1"/>
  <c r="E22" i="36"/>
  <c r="I77" i="36"/>
  <c r="I22" i="36"/>
  <c r="I102" i="36"/>
  <c r="E71" i="36"/>
  <c r="I71" i="36"/>
  <c r="K74" i="36"/>
  <c r="K122" i="36"/>
  <c r="K19" i="36"/>
  <c r="C128" i="36"/>
  <c r="K71" i="36"/>
  <c r="C100" i="36"/>
  <c r="C126" i="36"/>
  <c r="K126" i="36" s="1"/>
  <c r="K117" i="36"/>
  <c r="K138" i="36"/>
  <c r="G90" i="36"/>
  <c r="G100" i="36" s="1"/>
  <c r="G98" i="36" s="1"/>
  <c r="G108" i="36" s="1"/>
  <c r="F129" i="35"/>
  <c r="C112" i="35"/>
  <c r="M112" i="35" s="1"/>
  <c r="M70" i="35"/>
  <c r="H58" i="35"/>
  <c r="M79" i="35"/>
  <c r="C58" i="35"/>
  <c r="C121" i="35"/>
  <c r="M37" i="35"/>
  <c r="H17" i="35"/>
  <c r="D30" i="34"/>
  <c r="F31" i="33" l="1"/>
  <c r="E31" i="34"/>
  <c r="K31" i="34"/>
  <c r="F31" i="34"/>
  <c r="J31" i="34"/>
  <c r="I31" i="34" s="1"/>
  <c r="U23" i="34"/>
  <c r="S23" i="34"/>
  <c r="M27" i="36"/>
  <c r="H87" i="35"/>
  <c r="H45" i="35"/>
  <c r="E98" i="36"/>
  <c r="E108" i="36" s="1"/>
  <c r="M108" i="36"/>
  <c r="S30" i="34"/>
  <c r="V12" i="34"/>
  <c r="V31" i="34"/>
  <c r="I73" i="36"/>
  <c r="I25" i="36"/>
  <c r="E10" i="36"/>
  <c r="C100" i="35"/>
  <c r="M7" i="36"/>
  <c r="M119" i="36"/>
  <c r="M122" i="36" s="1"/>
  <c r="M124" i="36" s="1"/>
  <c r="Q23" i="34"/>
  <c r="E117" i="36"/>
  <c r="E126" i="36" s="1"/>
  <c r="N23" i="33"/>
  <c r="N7" i="33"/>
  <c r="G8" i="34"/>
  <c r="G7" i="34"/>
  <c r="I117" i="36"/>
  <c r="I126" i="36" s="1"/>
  <c r="L8" i="34"/>
  <c r="L7" i="34"/>
  <c r="K90" i="36"/>
  <c r="C98" i="36"/>
  <c r="K100" i="36"/>
  <c r="K128" i="36"/>
  <c r="C131" i="36"/>
  <c r="K131" i="36" s="1"/>
  <c r="C124" i="36"/>
  <c r="M58" i="35"/>
  <c r="C87" i="35"/>
  <c r="M121" i="35"/>
  <c r="M17" i="35"/>
  <c r="P31" i="33" l="1"/>
  <c r="N31" i="33" s="1"/>
  <c r="D31" i="33"/>
  <c r="D31" i="34"/>
  <c r="T31" i="34"/>
  <c r="U31" i="34"/>
  <c r="M128" i="36"/>
  <c r="M134" i="36"/>
  <c r="M87" i="35"/>
  <c r="M45" i="35"/>
  <c r="C129" i="35"/>
  <c r="M129" i="35" s="1"/>
  <c r="M100" i="35"/>
  <c r="V7" i="34"/>
  <c r="V8" i="34"/>
  <c r="E19" i="36"/>
  <c r="I83" i="36"/>
  <c r="I74" i="36"/>
  <c r="I85" i="36" s="1"/>
  <c r="M25" i="36"/>
  <c r="E73" i="36"/>
  <c r="E25" i="36"/>
  <c r="E7" i="36"/>
  <c r="I119" i="36"/>
  <c r="I122" i="36" s="1"/>
  <c r="I128" i="36" s="1"/>
  <c r="L23" i="34"/>
  <c r="E119" i="36"/>
  <c r="E122" i="36" s="1"/>
  <c r="E128" i="36" s="1"/>
  <c r="E131" i="36" s="1"/>
  <c r="G23" i="34"/>
  <c r="C108" i="36"/>
  <c r="K108" i="36" s="1"/>
  <c r="K98" i="36"/>
  <c r="C134" i="36"/>
  <c r="K134" i="36" s="1"/>
  <c r="K124" i="36"/>
  <c r="B114" i="36"/>
  <c r="B126" i="36" s="1"/>
  <c r="B86" i="36"/>
  <c r="B48" i="35"/>
  <c r="C48" i="35" s="1"/>
  <c r="D48" i="35" s="1"/>
  <c r="E48" i="35" s="1"/>
  <c r="F48" i="35" s="1"/>
  <c r="G48" i="35" s="1"/>
  <c r="H48" i="35" s="1"/>
  <c r="I48" i="35" s="1"/>
  <c r="J48" i="35" s="1"/>
  <c r="K48" i="35" s="1"/>
  <c r="L48" i="35" s="1"/>
  <c r="M48" i="35" s="1"/>
  <c r="N48" i="35" s="1"/>
  <c r="O48" i="35" s="1"/>
  <c r="P48" i="35" s="1"/>
  <c r="Q48" i="35" s="1"/>
  <c r="R48" i="35" s="1"/>
  <c r="S48" i="35" s="1"/>
  <c r="T48" i="35" s="1"/>
  <c r="U48" i="35" s="1"/>
  <c r="V48" i="35" s="1"/>
  <c r="W48" i="35" s="1"/>
  <c r="B7" i="35"/>
  <c r="C7" i="35" s="1"/>
  <c r="D7" i="35" s="1"/>
  <c r="E7" i="35" s="1"/>
  <c r="F7" i="35" s="1"/>
  <c r="G7" i="35" s="1"/>
  <c r="H7" i="35" s="1"/>
  <c r="I7" i="35" s="1"/>
  <c r="J7" i="35" s="1"/>
  <c r="K7" i="35" s="1"/>
  <c r="L7" i="35" s="1"/>
  <c r="M7" i="35" s="1"/>
  <c r="N7" i="35" s="1"/>
  <c r="O7" i="35" s="1"/>
  <c r="P7" i="35" s="1"/>
  <c r="Q7" i="35" s="1"/>
  <c r="R7" i="35" s="1"/>
  <c r="S7" i="35" s="1"/>
  <c r="T7" i="35" s="1"/>
  <c r="U7" i="35" s="1"/>
  <c r="V7" i="35" s="1"/>
  <c r="W7" i="35" s="1"/>
  <c r="N6" i="34"/>
  <c r="O6" i="34" s="1"/>
  <c r="P6" i="34" s="1"/>
  <c r="Q6" i="34" s="1"/>
  <c r="R6" i="34" s="1"/>
  <c r="I6" i="34"/>
  <c r="J6" i="34" s="1"/>
  <c r="K6" i="34" s="1"/>
  <c r="L6" i="34" s="1"/>
  <c r="M6" i="34" s="1"/>
  <c r="D6" i="34"/>
  <c r="E6" i="34" s="1"/>
  <c r="F6" i="34" s="1"/>
  <c r="G6" i="34" s="1"/>
  <c r="H6" i="34" s="1"/>
  <c r="N4" i="34"/>
  <c r="I4" i="34"/>
  <c r="A49" i="35" s="1"/>
  <c r="D4" i="34"/>
  <c r="A8" i="35" s="1"/>
  <c r="C5" i="36" s="1"/>
  <c r="A3" i="36"/>
  <c r="N6" i="33"/>
  <c r="O6" i="33" s="1"/>
  <c r="P6" i="33" s="1"/>
  <c r="Q6" i="33" s="1"/>
  <c r="R6" i="33" s="1"/>
  <c r="I6" i="33"/>
  <c r="J6" i="33" s="1"/>
  <c r="K6" i="33" s="1"/>
  <c r="L6" i="33" s="1"/>
  <c r="M6" i="33" s="1"/>
  <c r="D6" i="33"/>
  <c r="E6" i="33" s="1"/>
  <c r="F6" i="33" s="1"/>
  <c r="G6" i="33" s="1"/>
  <c r="H6" i="33" s="1"/>
  <c r="E27" i="36" l="1"/>
  <c r="S31" i="34"/>
  <c r="V23" i="34"/>
  <c r="E83" i="36"/>
  <c r="E74" i="36"/>
  <c r="E85" i="36" s="1"/>
  <c r="M83" i="36"/>
  <c r="M85" i="36"/>
  <c r="I124" i="36"/>
  <c r="I134" i="36" s="1"/>
  <c r="E124" i="36"/>
  <c r="E134" i="36" s="1"/>
  <c r="G5" i="36"/>
  <c r="K5" i="36"/>
  <c r="A91" i="35"/>
  <c r="D28" i="33"/>
  <c r="I28" i="33"/>
  <c r="N28" i="33"/>
  <c r="D27" i="33"/>
  <c r="E26" i="33"/>
  <c r="I27" i="33"/>
  <c r="I26" i="33"/>
  <c r="D26" i="33" l="1"/>
  <c r="O26" i="33"/>
  <c r="N26" i="33" s="1"/>
  <c r="N27" i="33"/>
  <c r="I27" i="34"/>
  <c r="J26" i="34"/>
  <c r="I26" i="34" s="1"/>
  <c r="T27" i="34"/>
  <c r="D27" i="34"/>
  <c r="E26" i="34"/>
  <c r="T26" i="34" l="1"/>
  <c r="S27" i="34"/>
  <c r="D26" i="34"/>
  <c r="S26" i="34" l="1"/>
</calcChain>
</file>

<file path=xl/sharedStrings.xml><?xml version="1.0" encoding="utf-8"?>
<sst xmlns="http://schemas.openxmlformats.org/spreadsheetml/2006/main" count="685" uniqueCount="287">
  <si>
    <t>Всего</t>
  </si>
  <si>
    <t>%</t>
  </si>
  <si>
    <t>1.1.</t>
  </si>
  <si>
    <t>1.2.</t>
  </si>
  <si>
    <t>1.3.</t>
  </si>
  <si>
    <t>1.4.</t>
  </si>
  <si>
    <t>ВН</t>
  </si>
  <si>
    <t>СН1</t>
  </si>
  <si>
    <t>СН2</t>
  </si>
  <si>
    <t>НН</t>
  </si>
  <si>
    <t>4.1.</t>
  </si>
  <si>
    <t>4.2.</t>
  </si>
  <si>
    <t>Наименование показателя</t>
  </si>
  <si>
    <t>от других поставщиков</t>
  </si>
  <si>
    <t>Группа потребителей</t>
  </si>
  <si>
    <t>1.</t>
  </si>
  <si>
    <t>Население</t>
  </si>
  <si>
    <t>Население с 0,7</t>
  </si>
  <si>
    <t>Население без 0,7</t>
  </si>
  <si>
    <t>2.</t>
  </si>
  <si>
    <t>Прочие потребители</t>
  </si>
  <si>
    <t>3.</t>
  </si>
  <si>
    <t>4.</t>
  </si>
  <si>
    <t>2</t>
  </si>
  <si>
    <t>14</t>
  </si>
  <si>
    <t>1.1</t>
  </si>
  <si>
    <t>1.2</t>
  </si>
  <si>
    <t>4.3.</t>
  </si>
  <si>
    <t>Баланс электрической энергии по сетям ВН, СН1, СН2, и НН</t>
  </si>
  <si>
    <t>№ п.п.</t>
  </si>
  <si>
    <t>Показатели</t>
  </si>
  <si>
    <t>Ед. измер</t>
  </si>
  <si>
    <t xml:space="preserve">Поступление эл.энергии в сеть , ВСЕГО </t>
  </si>
  <si>
    <t>тыс.кВтч</t>
  </si>
  <si>
    <t>из смежной сети, всего</t>
  </si>
  <si>
    <t xml:space="preserve">    в том числе из сети</t>
  </si>
  <si>
    <t>МСК</t>
  </si>
  <si>
    <t>млн.кВтч</t>
  </si>
  <si>
    <t xml:space="preserve">от электростанций ПЭ (ЭСО) </t>
  </si>
  <si>
    <t xml:space="preserve">от других поставщиков </t>
  </si>
  <si>
    <t>Потери электроэнергии в сети всего</t>
  </si>
  <si>
    <t>то же в % (п.1.1/п.1.3)</t>
  </si>
  <si>
    <t>2.1</t>
  </si>
  <si>
    <t>в т.ч.от пропуска для собственных нужд, в т.ч.</t>
  </si>
  <si>
    <t>2.1.1</t>
  </si>
  <si>
    <t>покупка у сбытовой компании 1 (наименование сбытовой организации)</t>
  </si>
  <si>
    <t>2.2</t>
  </si>
  <si>
    <t>в т.ч от пропуска сторонним потребителям</t>
  </si>
  <si>
    <t>2.2.1</t>
  </si>
  <si>
    <t xml:space="preserve">Расход электроэнергии на произв и хоз.нужды </t>
  </si>
  <si>
    <t xml:space="preserve">Полезный отпуск из сети </t>
  </si>
  <si>
    <t>всего потребителям (согласно п.1.6)</t>
  </si>
  <si>
    <t>из них:</t>
  </si>
  <si>
    <t>потребителям, присоединенным к центру питания(подстанции)</t>
  </si>
  <si>
    <t>потребителям, присоединенным к центру питания(генераторное напряжение)</t>
  </si>
  <si>
    <t>сальдо переток в смежные сетевые организации</t>
  </si>
  <si>
    <t>сальдо переток в сопредельные регионы</t>
  </si>
  <si>
    <t xml:space="preserve">Поступление мощности в сеть , ВСЕГО </t>
  </si>
  <si>
    <t>МВТ</t>
  </si>
  <si>
    <t xml:space="preserve">от электростанций </t>
  </si>
  <si>
    <t xml:space="preserve">от других сетевых организаций </t>
  </si>
  <si>
    <t xml:space="preserve">Потери в сети </t>
  </si>
  <si>
    <t xml:space="preserve">то же в % </t>
  </si>
  <si>
    <r>
      <t>Мощность</t>
    </r>
    <r>
      <rPr>
        <sz val="11"/>
        <rFont val="Times New Roman"/>
        <family val="1"/>
        <charset val="204"/>
      </rPr>
      <t xml:space="preserve"> на производственные и хоз.нужды </t>
    </r>
  </si>
  <si>
    <t xml:space="preserve">Полезный отпуск мощности потребителям </t>
  </si>
  <si>
    <t>потребителям, присоединенным к центру питания</t>
  </si>
  <si>
    <t>потребителям присоединенным к сетям МСК (последняя миля)</t>
  </si>
  <si>
    <t>на генераторном напряжении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</si>
  <si>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</si>
  <si>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</si>
  <si>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</si>
  <si>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</si>
  <si>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</si>
  <si>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</si>
  <si>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</si>
  <si>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</si>
  <si>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</si>
  <si>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</si>
  <si>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1.1.1</t>
  </si>
  <si>
    <t xml:space="preserve">    городское с электроплитами</t>
  </si>
  <si>
    <t>1.1.2</t>
  </si>
  <si>
    <t xml:space="preserve">    сельское</t>
  </si>
  <si>
    <t>1.1.3</t>
  </si>
  <si>
    <t xml:space="preserve">    садоводческие</t>
  </si>
  <si>
    <t>1.2.1</t>
  </si>
  <si>
    <t>1.2.2</t>
  </si>
  <si>
    <t xml:space="preserve">    приравненные к населению</t>
  </si>
  <si>
    <t>Базовые потребители</t>
  </si>
  <si>
    <t>Потребитель 1</t>
  </si>
  <si>
    <t>Потребитель 2</t>
  </si>
  <si>
    <t>Потребитель i</t>
  </si>
  <si>
    <t>Одноставочные потребители</t>
  </si>
  <si>
    <t>2.3</t>
  </si>
  <si>
    <t>Двухставочные потребители</t>
  </si>
  <si>
    <t>3</t>
  </si>
  <si>
    <t>Отдача в смежные сетевые организации</t>
  </si>
  <si>
    <t>4</t>
  </si>
  <si>
    <t xml:space="preserve">Итого </t>
  </si>
  <si>
    <t xml:space="preserve">                                                          </t>
  </si>
  <si>
    <t>Таблица N П1.30</t>
  </si>
  <si>
    <t>№ П/П</t>
  </si>
  <si>
    <t>Отпуск ЭЭ, тыс. кВт.ч</t>
  </si>
  <si>
    <t>Присоединенная мощность,                                              МВА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</si>
  <si>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</si>
  <si>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</si>
  <si>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</si>
  <si>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</si>
  <si>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</si>
  <si>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</si>
  <si>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</si>
  <si>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>1.2.3</t>
  </si>
  <si>
    <t xml:space="preserve">...       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</si>
  <si>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</si>
  <si>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</si>
  <si>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</si>
  <si>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</si>
  <si>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</si>
  <si>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</si>
  <si>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</si>
  <si>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</si>
  <si>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</si>
  <si>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</si>
  <si>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3.2.1 - п. 1.2.1) </t>
  </si>
  <si>
    <t>3.2.2</t>
  </si>
  <si>
    <t>3.2.2.1</t>
  </si>
  <si>
    <t xml:space="preserve">также в сальдированном выражении (п. 3.2.2 - п. 1.2.2) </t>
  </si>
  <si>
    <t>3.2.3</t>
  </si>
  <si>
    <t>Поступление электроэнергии в ЕНЭС</t>
  </si>
  <si>
    <t>4.1</t>
  </si>
  <si>
    <t>4.2</t>
  </si>
  <si>
    <t>4.2.1</t>
  </si>
  <si>
    <t>4.2.2</t>
  </si>
  <si>
    <t>……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</si>
  <si>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</si>
  <si>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</si>
  <si>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</si>
  <si>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</si>
  <si>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</si>
  <si>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</si>
  <si>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</si>
  <si>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</si>
  <si>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</si>
  <si>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</si>
  <si>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</si>
  <si>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</si>
  <si>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</si>
  <si>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</si>
  <si>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</si>
  <si>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</si>
  <si>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</si>
  <si>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</si>
  <si>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</si>
  <si>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</si>
  <si>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</si>
  <si>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</si>
  <si>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</si>
  <si>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</si>
  <si>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не сетевых организаций (генерация)</t>
  </si>
  <si>
    <t>12.2</t>
  </si>
  <si>
    <t>12.2.1</t>
  </si>
  <si>
    <t>12.2.2</t>
  </si>
  <si>
    <t>12.2.3</t>
  </si>
  <si>
    <t>13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</si>
  <si>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</si>
  <si>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</si>
  <si>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</si>
  <si>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</si>
  <si>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</si>
  <si>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14.2.2</t>
  </si>
  <si>
    <t>14.2.2.1</t>
  </si>
  <si>
    <t xml:space="preserve">также в сальдированном выражении (п. 14.2.2 - п. 12.2.2) </t>
  </si>
  <si>
    <t>14.2.3</t>
  </si>
  <si>
    <t>14.2.3.1</t>
  </si>
  <si>
    <t xml:space="preserve">также в сальдированном выражении (п. 14.2.3 - п. 12.2.3)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</si>
  <si>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</si>
  <si>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</si>
  <si>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</si>
  <si>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</si>
  <si>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</si>
  <si>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</si>
  <si>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</si>
  <si>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</si>
  <si>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</si>
  <si>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</si>
  <si>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19.2.2</t>
  </si>
  <si>
    <t>19.2.3</t>
  </si>
  <si>
    <t>20</t>
  </si>
  <si>
    <t>21</t>
  </si>
  <si>
    <t>21.2</t>
  </si>
  <si>
    <t>21.3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</si>
  <si>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</si>
  <si>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</si>
  <si>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</si>
  <si>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</si>
  <si>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</si>
  <si>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</si>
  <si>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</si>
  <si>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</si>
  <si>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</si>
  <si>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25.2.2</t>
  </si>
  <si>
    <t>25.2.3</t>
  </si>
  <si>
    <t>26</t>
  </si>
  <si>
    <t>27</t>
  </si>
  <si>
    <t>27.1</t>
  </si>
  <si>
    <t>27.2</t>
  </si>
  <si>
    <t>27.2.1</t>
  </si>
  <si>
    <t>27.2.1.1</t>
  </si>
  <si>
    <t>27.2.2</t>
  </si>
  <si>
    <t>27.2.2.1</t>
  </si>
  <si>
    <t>27.2.3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</si>
  <si>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</si>
  <si>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</si>
  <si>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</si>
  <si>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</si>
  <si>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</si>
  <si>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</si>
  <si>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</si>
  <si>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30.2.2</t>
  </si>
  <si>
    <t>31</t>
  </si>
  <si>
    <t>32</t>
  </si>
  <si>
    <t>32.1</t>
  </si>
  <si>
    <t>32.2</t>
  </si>
  <si>
    <t>32.2.1</t>
  </si>
  <si>
    <t>32.2.1.1</t>
  </si>
  <si>
    <t xml:space="preserve">также в сальдированном выражении (п. 27.2.1 - п. 25.2.1) </t>
  </si>
  <si>
    <t>32.2.2</t>
  </si>
  <si>
    <t>32.2.2.1</t>
  </si>
  <si>
    <t xml:space="preserve">также в сальдированном выражении (п. 27.2.2 - п. 25.2.2) </t>
  </si>
  <si>
    <t>Баланс электрической мощности по уровням напряжения</t>
  </si>
  <si>
    <t>ОАО "КузбассЭлектро"</t>
  </si>
  <si>
    <t>покупка у сбытовой компании ОАО "Кузбассэнергосбыт"</t>
  </si>
  <si>
    <t>ООО "ЭСКК" (АО "Черниговец")</t>
  </si>
  <si>
    <t>ООО "Металлэнергофинанс" (ОАО "Шахта Алардинская")</t>
  </si>
  <si>
    <t>ООО "Лукойл-Энергосервис"( ООО "Разрез Пермяковский")</t>
  </si>
  <si>
    <t>ООО "ГлавЭнергоСбыт"( ООО "СУЭК-Кузбасс")</t>
  </si>
  <si>
    <t>ООО "СКЭК"</t>
  </si>
  <si>
    <t>1.2.4</t>
  </si>
  <si>
    <t>1.2.5</t>
  </si>
  <si>
    <t>ОАО "РЖД"</t>
  </si>
  <si>
    <t>3.2.3.1</t>
  </si>
  <si>
    <t>3.2.4</t>
  </si>
  <si>
    <t>3.2.5</t>
  </si>
  <si>
    <t>3.2.6</t>
  </si>
  <si>
    <t>3.2.7</t>
  </si>
  <si>
    <t>3.2.4.1</t>
  </si>
  <si>
    <t>3.2.5.1</t>
  </si>
  <si>
    <t xml:space="preserve">также в сальдированном выражении (п. 3.2.3 - п. 1.2.3) </t>
  </si>
  <si>
    <t xml:space="preserve">также в сальдированном выражении (п. 3.2.4 - п. 1.2.4) </t>
  </si>
  <si>
    <t>3.2.8</t>
  </si>
  <si>
    <t>3.2.9</t>
  </si>
  <si>
    <t>14.2.4</t>
  </si>
  <si>
    <t>14.2.5</t>
  </si>
  <si>
    <t>14.2.6</t>
  </si>
  <si>
    <t>Таблица П 1.5</t>
  </si>
  <si>
    <t>Таблица П1.4</t>
  </si>
  <si>
    <t>3.2.11</t>
  </si>
  <si>
    <t>ООО "КЭнК"</t>
  </si>
  <si>
    <t>АО "Электросеть"</t>
  </si>
  <si>
    <t>АО "УК "Кузбассразрезуголь"</t>
  </si>
  <si>
    <t>ПАО "Кузбассэнергосбыт"</t>
  </si>
  <si>
    <t>Заявленная мощность, МВт</t>
  </si>
  <si>
    <t>Расчетная мощность,                                              МВт</t>
  </si>
  <si>
    <t>АО "ЭнергоПаритет"</t>
  </si>
  <si>
    <t>1.4.1.</t>
  </si>
  <si>
    <t>1.4.2.</t>
  </si>
  <si>
    <t>1.4.3.</t>
  </si>
  <si>
    <t>1.4.4.</t>
  </si>
  <si>
    <t>1.4.5.</t>
  </si>
  <si>
    <t>ООО "ЭнергоПаритет"</t>
  </si>
  <si>
    <t xml:space="preserve">поступление эл. энергии от других сетевых организаций, в т.ч. </t>
  </si>
  <si>
    <t>ЗАО "ЭПК"</t>
  </si>
  <si>
    <t>Потребители ПАО "Кузбассэнергосбыт"</t>
  </si>
  <si>
    <t>АО "Система"</t>
  </si>
  <si>
    <t>ООО "Регионэнергосеть"</t>
  </si>
  <si>
    <t>27.2.4</t>
  </si>
  <si>
    <t>ПАО "Россети Сибирь"-"Кузбассэнерго-РЭС"</t>
  </si>
  <si>
    <t>2.2.2</t>
  </si>
  <si>
    <t>покупка у сбытовой компании АО "Энергопромышленная компания"</t>
  </si>
  <si>
    <t>ПАО "Россети Сибирь"- "Кузбассэнерго-РЭС"</t>
  </si>
  <si>
    <t>АО "ЭПК"</t>
  </si>
  <si>
    <t>Факт 1 полугодие 2023г.</t>
  </si>
  <si>
    <t>Факт 2 полугодие 2023г.</t>
  </si>
  <si>
    <t>ФАКТ 2023 год</t>
  </si>
  <si>
    <t>ООО "МЕЧЕЛ-ЭНЕРГО"</t>
  </si>
  <si>
    <t>ООО "Промэнергосбыт"</t>
  </si>
  <si>
    <t>Отпуск (передача) электроэнергии территориальной сетевой организацией за 2023 год</t>
  </si>
  <si>
    <t>ПАО "Россети"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</si>
</sst>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00"/>
    <numFmt numFmtId="169" formatCode="#,##0.000000"/>
    <numFmt numFmtId="170" formatCode="0.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General_)"/>
    <numFmt numFmtId="176" formatCode="_([$€-2]* #,##0.00_);_([$€-2]* \(#,##0.00\);_([$€-2]* &quot;-&quot;??_)"/>
    <numFmt numFmtId="177" formatCode="_-* #,##0.00\ _₽_-;\-* #,##0.00\ _₽_-;_-* &quot;-&quot;??\ _₽_-;_-@_-"/>
    <numFmt numFmtId="178" formatCode="_-* #,##0.00\ _р_у_б_._-;\-* #,##0.00\ _р_у_б_._-;_-* &quot;-&quot;??\ _р_у_б_._-;_-@_-"/>
    <numFmt numFmtId="179" formatCode="#,##0.0000"/>
    <numFmt numFmtId="180" formatCode="0.00000"/>
  </numFmts>
  <fonts count="8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</borders>
  <cellStyleXfs count="392">
    <xf numFmtId="0" fontId="0" fillId="0" borderId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6" fillId="0" borderId="0"/>
    <xf numFmtId="0" fontId="10" fillId="0" borderId="27" applyBorder="0">
      <alignment horizontal="center" vertical="center" wrapText="1"/>
    </xf>
    <xf numFmtId="4" fontId="11" fillId="3" borderId="1" applyBorder="0">
      <alignment horizontal="right"/>
    </xf>
    <xf numFmtId="4" fontId="11" fillId="4" borderId="4" applyBorder="0">
      <alignment horizontal="right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7" fillId="0" borderId="38">
      <protection locked="0"/>
    </xf>
    <xf numFmtId="165" fontId="17" fillId="0" borderId="0">
      <protection locked="0"/>
    </xf>
    <xf numFmtId="165" fontId="17" fillId="0" borderId="0">
      <protection locked="0"/>
    </xf>
    <xf numFmtId="165" fontId="17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0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0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8" borderId="0" applyNumberFormat="0" applyBorder="0" applyAlignment="0" applyProtection="0"/>
    <xf numFmtId="0" fontId="20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20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20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20" fillId="2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1" fillId="21" borderId="0" applyNumberFormat="0" applyBorder="0" applyAlignment="0" applyProtection="0"/>
    <xf numFmtId="0" fontId="22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8" borderId="0" applyNumberFormat="0" applyBorder="0" applyAlignment="0" applyProtection="0"/>
    <xf numFmtId="0" fontId="22" fillId="17" borderId="0" applyNumberFormat="0" applyBorder="0" applyAlignment="0" applyProtection="0"/>
    <xf numFmtId="0" fontId="21" fillId="8" borderId="0" applyNumberFormat="0" applyBorder="0" applyAlignment="0" applyProtection="0"/>
    <xf numFmtId="0" fontId="21" fillId="18" borderId="0" applyNumberFormat="0" applyBorder="0" applyAlignment="0" applyProtection="0"/>
    <xf numFmtId="0" fontId="22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2" fillId="13" borderId="0" applyNumberFormat="0" applyBorder="0" applyAlignment="0" applyProtection="0"/>
    <xf numFmtId="0" fontId="21" fillId="24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6" borderId="0" applyNumberFormat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5" fillId="0" borderId="0"/>
    <xf numFmtId="0" fontId="16" fillId="0" borderId="0"/>
    <xf numFmtId="0" fontId="26" fillId="0" borderId="0"/>
    <xf numFmtId="0" fontId="27" fillId="0" borderId="0"/>
    <xf numFmtId="0" fontId="28" fillId="0" borderId="0"/>
    <xf numFmtId="0" fontId="29" fillId="0" borderId="0" applyNumberFormat="0">
      <alignment horizontal="left"/>
    </xf>
    <xf numFmtId="4" fontId="30" fillId="3" borderId="39" applyNumberFormat="0" applyProtection="0">
      <alignment vertical="center"/>
    </xf>
    <xf numFmtId="4" fontId="31" fillId="3" borderId="39" applyNumberFormat="0" applyProtection="0">
      <alignment vertical="center"/>
    </xf>
    <xf numFmtId="4" fontId="30" fillId="3" borderId="39" applyNumberFormat="0" applyProtection="0">
      <alignment horizontal="left" vertical="center" indent="1"/>
    </xf>
    <xf numFmtId="4" fontId="30" fillId="3" borderId="39" applyNumberFormat="0" applyProtection="0">
      <alignment horizontal="left" vertical="center" indent="1"/>
    </xf>
    <xf numFmtId="0" fontId="23" fillId="25" borderId="39" applyNumberFormat="0" applyProtection="0">
      <alignment horizontal="left" vertical="center" indent="1"/>
    </xf>
    <xf numFmtId="4" fontId="30" fillId="26" borderId="39" applyNumberFormat="0" applyProtection="0">
      <alignment horizontal="right" vertical="center"/>
    </xf>
    <xf numFmtId="4" fontId="30" fillId="27" borderId="39" applyNumberFormat="0" applyProtection="0">
      <alignment horizontal="right" vertical="center"/>
    </xf>
    <xf numFmtId="4" fontId="30" fillId="28" borderId="39" applyNumberFormat="0" applyProtection="0">
      <alignment horizontal="right" vertical="center"/>
    </xf>
    <xf numFmtId="4" fontId="30" fillId="29" borderId="39" applyNumberFormat="0" applyProtection="0">
      <alignment horizontal="right" vertical="center"/>
    </xf>
    <xf numFmtId="4" fontId="30" fillId="30" borderId="39" applyNumberFormat="0" applyProtection="0">
      <alignment horizontal="right" vertical="center"/>
    </xf>
    <xf numFmtId="4" fontId="30" fillId="31" borderId="39" applyNumberFormat="0" applyProtection="0">
      <alignment horizontal="right" vertical="center"/>
    </xf>
    <xf numFmtId="4" fontId="30" fillId="32" borderId="39" applyNumberFormat="0" applyProtection="0">
      <alignment horizontal="right" vertical="center"/>
    </xf>
    <xf numFmtId="4" fontId="30" fillId="33" borderId="39" applyNumberFormat="0" applyProtection="0">
      <alignment horizontal="right" vertical="center"/>
    </xf>
    <xf numFmtId="4" fontId="30" fillId="34" borderId="39" applyNumberFormat="0" applyProtection="0">
      <alignment horizontal="right" vertical="center"/>
    </xf>
    <xf numFmtId="4" fontId="32" fillId="35" borderId="39" applyNumberFormat="0" applyProtection="0">
      <alignment horizontal="left" vertical="center" indent="1"/>
    </xf>
    <xf numFmtId="4" fontId="30" fillId="36" borderId="40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0" fontId="23" fillId="25" borderId="39" applyNumberFormat="0" applyProtection="0">
      <alignment horizontal="left" vertical="center" indent="1"/>
    </xf>
    <xf numFmtId="4" fontId="34" fillId="36" borderId="39" applyNumberFormat="0" applyProtection="0">
      <alignment horizontal="left" vertical="center" indent="1"/>
    </xf>
    <xf numFmtId="4" fontId="34" fillId="38" borderId="39" applyNumberFormat="0" applyProtection="0">
      <alignment horizontal="left" vertical="center" indent="1"/>
    </xf>
    <xf numFmtId="0" fontId="23" fillId="38" borderId="39" applyNumberFormat="0" applyProtection="0">
      <alignment horizontal="left" vertical="center" indent="1"/>
    </xf>
    <xf numFmtId="0" fontId="23" fillId="38" borderId="39" applyNumberFormat="0" applyProtection="0">
      <alignment horizontal="left" vertical="center" indent="1"/>
    </xf>
    <xf numFmtId="0" fontId="23" fillId="39" borderId="39" applyNumberFormat="0" applyProtection="0">
      <alignment horizontal="left" vertical="center" indent="1"/>
    </xf>
    <xf numFmtId="0" fontId="23" fillId="39" borderId="39" applyNumberFormat="0" applyProtection="0">
      <alignment horizontal="left" vertical="center" indent="1"/>
    </xf>
    <xf numFmtId="0" fontId="23" fillId="40" borderId="39" applyNumberFormat="0" applyProtection="0">
      <alignment horizontal="left" vertical="center" indent="1"/>
    </xf>
    <xf numFmtId="0" fontId="23" fillId="40" borderId="39" applyNumberFormat="0" applyProtection="0">
      <alignment horizontal="left" vertical="center" indent="1"/>
    </xf>
    <xf numFmtId="0" fontId="23" fillId="25" borderId="39" applyNumberFormat="0" applyProtection="0">
      <alignment horizontal="left" vertical="center" indent="1"/>
    </xf>
    <xf numFmtId="0" fontId="23" fillId="25" borderId="39" applyNumberFormat="0" applyProtection="0">
      <alignment horizontal="left" vertical="center" indent="1"/>
    </xf>
    <xf numFmtId="4" fontId="30" fillId="41" borderId="39" applyNumberFormat="0" applyProtection="0">
      <alignment vertical="center"/>
    </xf>
    <xf numFmtId="4" fontId="31" fillId="41" borderId="39" applyNumberFormat="0" applyProtection="0">
      <alignment vertical="center"/>
    </xf>
    <xf numFmtId="4" fontId="30" fillId="41" borderId="39" applyNumberFormat="0" applyProtection="0">
      <alignment horizontal="left" vertical="center" indent="1"/>
    </xf>
    <xf numFmtId="4" fontId="30" fillId="41" borderId="39" applyNumberFormat="0" applyProtection="0">
      <alignment horizontal="left" vertical="center" indent="1"/>
    </xf>
    <xf numFmtId="4" fontId="30" fillId="36" borderId="39" applyNumberFormat="0" applyProtection="0">
      <alignment horizontal="right" vertical="center"/>
    </xf>
    <xf numFmtId="4" fontId="31" fillId="36" borderId="39" applyNumberFormat="0" applyProtection="0">
      <alignment horizontal="right" vertical="center"/>
    </xf>
    <xf numFmtId="0" fontId="23" fillId="25" borderId="39" applyNumberFormat="0" applyProtection="0">
      <alignment horizontal="left" vertical="center" indent="1"/>
    </xf>
    <xf numFmtId="0" fontId="23" fillId="25" borderId="39" applyNumberFormat="0" applyProtection="0">
      <alignment horizontal="left" vertical="center" indent="1"/>
    </xf>
    <xf numFmtId="0" fontId="23" fillId="25" borderId="39" applyNumberFormat="0" applyProtection="0">
      <alignment horizontal="left" vertical="center" indent="1"/>
    </xf>
    <xf numFmtId="0" fontId="35" fillId="0" borderId="0"/>
    <xf numFmtId="4" fontId="36" fillId="36" borderId="39" applyNumberFormat="0" applyProtection="0">
      <alignment horizontal="right" vertical="center"/>
    </xf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2" fillId="17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22" borderId="0" applyNumberFormat="0" applyBorder="0" applyAlignment="0" applyProtection="0"/>
    <xf numFmtId="0" fontId="22" fillId="47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2" fillId="43" borderId="0" applyNumberFormat="0" applyBorder="0" applyAlignment="0" applyProtection="0"/>
    <xf numFmtId="0" fontId="21" fillId="24" borderId="0" applyNumberFormat="0" applyBorder="0" applyAlignment="0" applyProtection="0"/>
    <xf numFmtId="0" fontId="21" fillId="48" borderId="0" applyNumberFormat="0" applyBorder="0" applyAlignment="0" applyProtection="0"/>
    <xf numFmtId="0" fontId="22" fillId="17" borderId="0" applyNumberFormat="0" applyBorder="0" applyAlignment="0" applyProtection="0"/>
    <xf numFmtId="0" fontId="21" fillId="48" borderId="0" applyNumberFormat="0" applyBorder="0" applyAlignment="0" applyProtection="0"/>
    <xf numFmtId="175" fontId="37" fillId="0" borderId="41">
      <protection locked="0"/>
    </xf>
    <xf numFmtId="0" fontId="38" fillId="14" borderId="42" applyNumberFormat="0" applyAlignment="0" applyProtection="0"/>
    <xf numFmtId="0" fontId="39" fillId="8" borderId="43" applyNumberFormat="0" applyAlignment="0" applyProtection="0"/>
    <xf numFmtId="0" fontId="38" fillId="14" borderId="42" applyNumberFormat="0" applyAlignment="0" applyProtection="0"/>
    <xf numFmtId="0" fontId="40" fillId="49" borderId="39" applyNumberFormat="0" applyAlignment="0" applyProtection="0"/>
    <xf numFmtId="0" fontId="41" fillId="12" borderId="44" applyNumberFormat="0" applyAlignment="0" applyProtection="0"/>
    <xf numFmtId="0" fontId="40" fillId="49" borderId="39" applyNumberFormat="0" applyAlignment="0" applyProtection="0"/>
    <xf numFmtId="0" fontId="42" fillId="49" borderId="42" applyNumberFormat="0" applyAlignment="0" applyProtection="0"/>
    <xf numFmtId="0" fontId="43" fillId="12" borderId="43" applyNumberFormat="0" applyAlignment="0" applyProtection="0"/>
    <xf numFmtId="0" fontId="42" fillId="49" borderId="42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Border="0">
      <alignment horizontal="center" vertical="center" wrapText="1"/>
    </xf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6" fillId="0" borderId="45" applyNumberFormat="0" applyFill="0" applyAlignment="0" applyProtection="0"/>
    <xf numFmtId="0" fontId="48" fillId="0" borderId="47" applyNumberFormat="0" applyFill="0" applyAlignment="0" applyProtection="0"/>
    <xf numFmtId="0" fontId="49" fillId="0" borderId="48" applyNumberFormat="0" applyFill="0" applyAlignment="0" applyProtection="0"/>
    <xf numFmtId="0" fontId="48" fillId="0" borderId="47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0" fillId="0" borderId="4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52" fillId="50" borderId="41"/>
    <xf numFmtId="0" fontId="53" fillId="0" borderId="51" applyNumberFormat="0" applyFill="0" applyAlignment="0" applyProtection="0"/>
    <xf numFmtId="0" fontId="41" fillId="0" borderId="52" applyNumberFormat="0" applyFill="0" applyAlignment="0" applyProtection="0"/>
    <xf numFmtId="0" fontId="53" fillId="0" borderId="51" applyNumberFormat="0" applyFill="0" applyAlignment="0" applyProtection="0"/>
    <xf numFmtId="0" fontId="54" fillId="51" borderId="53" applyNumberFormat="0" applyAlignment="0" applyProtection="0"/>
    <xf numFmtId="0" fontId="55" fillId="23" borderId="54" applyNumberFormat="0" applyAlignment="0" applyProtection="0"/>
    <xf numFmtId="0" fontId="54" fillId="51" borderId="53" applyNumberFormat="0" applyAlignment="0" applyProtection="0"/>
    <xf numFmtId="0" fontId="56" fillId="2" borderId="0" applyFill="0">
      <alignment wrapText="1"/>
    </xf>
    <xf numFmtId="0" fontId="57" fillId="0" borderId="0">
      <alignment horizontal="center" vertical="top" wrapText="1"/>
    </xf>
    <xf numFmtId="0" fontId="58" fillId="0" borderId="0">
      <alignment horizontal="centerContinuous" vertical="center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47" borderId="0" applyNumberFormat="0" applyBorder="0" applyAlignment="0" applyProtection="0"/>
    <xf numFmtId="0" fontId="62" fillId="20" borderId="0" applyNumberFormat="0" applyBorder="0" applyAlignment="0" applyProtection="0"/>
    <xf numFmtId="0" fontId="61" fillId="47" borderId="0" applyNumberFormat="0" applyBorder="0" applyAlignment="0" applyProtection="0"/>
    <xf numFmtId="0" fontId="6" fillId="0" borderId="0"/>
    <xf numFmtId="0" fontId="6" fillId="0" borderId="0"/>
    <xf numFmtId="176" fontId="6" fillId="0" borderId="0"/>
    <xf numFmtId="0" fontId="63" fillId="0" borderId="0" applyNumberFormat="0" applyFont="0" applyBorder="0" applyProtection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64" fillId="0" borderId="0"/>
    <xf numFmtId="0" fontId="23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65" fillId="0" borderId="0"/>
    <xf numFmtId="0" fontId="14" fillId="0" borderId="0"/>
    <xf numFmtId="0" fontId="23" fillId="0" borderId="0"/>
    <xf numFmtId="0" fontId="63" fillId="0" borderId="0" applyNumberFormat="0" applyBorder="0" applyProtection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6" fillId="0" borderId="0"/>
    <xf numFmtId="0" fontId="6" fillId="0" borderId="0"/>
    <xf numFmtId="0" fontId="66" fillId="0" borderId="0"/>
    <xf numFmtId="0" fontId="14" fillId="0" borderId="0"/>
    <xf numFmtId="0" fontId="14" fillId="0" borderId="0"/>
    <xf numFmtId="0" fontId="23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6" fillId="0" borderId="0"/>
    <xf numFmtId="0" fontId="6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4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7" fillId="0" borderId="0" applyNumberFormat="0" applyFont="0" applyBorder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68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23" fillId="0" borderId="0"/>
    <xf numFmtId="0" fontId="23" fillId="0" borderId="0"/>
    <xf numFmtId="0" fontId="69" fillId="7" borderId="0" applyNumberFormat="0" applyBorder="0" applyAlignment="0" applyProtection="0"/>
    <xf numFmtId="0" fontId="70" fillId="52" borderId="0" applyNumberFormat="0" applyBorder="0" applyAlignment="0" applyProtection="0"/>
    <xf numFmtId="0" fontId="69" fillId="7" borderId="0" applyNumberFormat="0" applyBorder="0" applyAlignment="0" applyProtection="0"/>
    <xf numFmtId="170" fontId="71" fillId="3" borderId="37" applyNumberFormat="0" applyBorder="0" applyAlignment="0">
      <alignment vertical="center"/>
      <protection locked="0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3" fillId="20" borderId="43" applyNumberFormat="0" applyFont="0" applyAlignment="0" applyProtection="0"/>
    <xf numFmtId="0" fontId="23" fillId="20" borderId="42" applyNumberFormat="0" applyFont="0" applyAlignment="0" applyProtection="0"/>
    <xf numFmtId="0" fontId="23" fillId="20" borderId="43" applyNumberFormat="0" applyFont="0" applyAlignment="0" applyProtection="0"/>
    <xf numFmtId="0" fontId="6" fillId="20" borderId="43" applyNumberFormat="0" applyFont="0" applyAlignment="0" applyProtection="0"/>
    <xf numFmtId="0" fontId="23" fillId="20" borderId="4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4" fillId="0" borderId="55" applyNumberFormat="0" applyFill="0" applyAlignment="0" applyProtection="0"/>
    <xf numFmtId="0" fontId="75" fillId="0" borderId="56" applyNumberFormat="0" applyFill="0" applyAlignment="0" applyProtection="0"/>
    <xf numFmtId="0" fontId="74" fillId="0" borderId="55" applyNumberFormat="0" applyFill="0" applyAlignment="0" applyProtection="0"/>
    <xf numFmtId="0" fontId="15" fillId="0" borderId="0"/>
    <xf numFmtId="0" fontId="15" fillId="0" borderId="0"/>
    <xf numFmtId="0" fontId="15" fillId="0" borderId="0"/>
    <xf numFmtId="38" fontId="64" fillId="0" borderId="0">
      <alignment vertical="top"/>
    </xf>
    <xf numFmtId="0" fontId="15" fillId="0" borderId="0"/>
    <xf numFmtId="38" fontId="64" fillId="0" borderId="0">
      <alignment vertical="top"/>
    </xf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9" fontId="56" fillId="0" borderId="0">
      <alignment horizontal="center"/>
    </xf>
    <xf numFmtId="164" fontId="77" fillId="0" borderId="0" applyFont="0" applyFill="0" applyBorder="0" applyAlignment="0" applyProtection="0"/>
    <xf numFmtId="166" fontId="77" fillId="0" borderId="0" applyFont="0" applyFill="0" applyBorder="0" applyAlignment="0" applyProtection="0"/>
    <xf numFmtId="164" fontId="6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6" fillId="0" borderId="0"/>
    <xf numFmtId="166" fontId="1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1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77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" fontId="11" fillId="2" borderId="0" applyBorder="0">
      <alignment horizontal="right"/>
    </xf>
    <xf numFmtId="4" fontId="11" fillId="2" borderId="1" applyFont="0" applyBorder="0">
      <alignment horizontal="right"/>
    </xf>
    <xf numFmtId="0" fontId="78" fillId="9" borderId="0" applyNumberFormat="0" applyBorder="0" applyAlignment="0" applyProtection="0"/>
    <xf numFmtId="0" fontId="79" fillId="10" borderId="0" applyNumberFormat="0" applyBorder="0" applyAlignment="0" applyProtection="0"/>
    <xf numFmtId="0" fontId="78" fillId="9" borderId="0" applyNumberFormat="0" applyBorder="0" applyAlignment="0" applyProtection="0"/>
    <xf numFmtId="165" fontId="17" fillId="0" borderId="0">
      <protection locked="0"/>
    </xf>
    <xf numFmtId="0" fontId="53" fillId="0" borderId="51" applyNumberFormat="0" applyFill="0" applyAlignment="0" applyProtection="0"/>
    <xf numFmtId="0" fontId="38" fillId="53" borderId="42" applyNumberFormat="0" applyAlignment="0" applyProtection="0"/>
    <xf numFmtId="0" fontId="53" fillId="0" borderId="51" applyNumberFormat="0" applyFill="0" applyAlignment="0" applyProtection="0"/>
    <xf numFmtId="0" fontId="69" fillId="54" borderId="0" applyNumberFormat="0" applyBorder="0" applyAlignment="0" applyProtection="0"/>
    <xf numFmtId="0" fontId="21" fillId="55" borderId="0" applyNumberFormat="0" applyBorder="0" applyAlignment="0" applyProtection="0"/>
    <xf numFmtId="0" fontId="69" fillId="54" borderId="0" applyNumberFormat="0" applyBorder="0" applyAlignment="0" applyProtection="0"/>
    <xf numFmtId="0" fontId="5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56" borderId="43" applyNumberFormat="0" applyAlignment="0" applyProtection="0"/>
    <xf numFmtId="0" fontId="46" fillId="0" borderId="45" applyNumberFormat="0" applyFill="0" applyAlignment="0" applyProtection="0"/>
    <xf numFmtId="0" fontId="23" fillId="56" borderId="43" applyNumberFormat="0" applyAlignment="0" applyProtection="0"/>
    <xf numFmtId="0" fontId="21" fillId="57" borderId="0" applyNumberFormat="0" applyBorder="0" applyAlignment="0" applyProtection="0"/>
    <xf numFmtId="0" fontId="74" fillId="0" borderId="55" applyNumberFormat="0" applyFill="0" applyAlignment="0" applyProtection="0"/>
    <xf numFmtId="0" fontId="54" fillId="58" borderId="53" applyNumberFormat="0" applyAlignment="0" applyProtection="0"/>
    <xf numFmtId="0" fontId="76" fillId="0" borderId="0" applyNumberFormat="0" applyFill="0" applyBorder="0" applyAlignment="0" applyProtection="0"/>
  </cellStyleXfs>
  <cellXfs count="243">
    <xf numFmtId="0" fontId="0" fillId="0" borderId="0" xfId="0"/>
    <xf numFmtId="0" fontId="1" fillId="0" borderId="0" xfId="4" applyFont="1"/>
    <xf numFmtId="0" fontId="7" fillId="0" borderId="0" xfId="4" applyFont="1" applyAlignment="1">
      <alignment horizontal="center"/>
    </xf>
    <xf numFmtId="2" fontId="7" fillId="0" borderId="0" xfId="4" applyNumberFormat="1" applyFont="1"/>
    <xf numFmtId="0" fontId="7" fillId="0" borderId="0" xfId="4" applyFont="1"/>
    <xf numFmtId="0" fontId="7" fillId="0" borderId="0" xfId="4" applyFont="1" applyAlignment="1" applyProtection="1">
      <alignment horizontal="center"/>
      <protection locked="0"/>
    </xf>
    <xf numFmtId="0" fontId="7" fillId="0" borderId="0" xfId="4" applyFont="1" applyProtection="1">
      <protection locked="0"/>
    </xf>
    <xf numFmtId="2" fontId="7" fillId="0" borderId="0" xfId="4" applyNumberFormat="1" applyFont="1" applyProtection="1">
      <protection locked="0"/>
    </xf>
    <xf numFmtId="2" fontId="7" fillId="0" borderId="7" xfId="4" applyNumberFormat="1" applyFont="1" applyBorder="1" applyAlignment="1">
      <alignment horizontal="center"/>
    </xf>
    <xf numFmtId="2" fontId="7" fillId="0" borderId="1" xfId="4" applyNumberFormat="1" applyFont="1" applyBorder="1" applyAlignment="1">
      <alignment horizontal="center"/>
    </xf>
    <xf numFmtId="2" fontId="7" fillId="0" borderId="8" xfId="4" applyNumberFormat="1" applyFont="1" applyBorder="1" applyAlignment="1">
      <alignment horizontal="center"/>
    </xf>
    <xf numFmtId="0" fontId="7" fillId="0" borderId="12" xfId="4" applyFont="1" applyBorder="1" applyAlignment="1">
      <alignment horizontal="center"/>
    </xf>
    <xf numFmtId="0" fontId="7" fillId="0" borderId="14" xfId="4" applyFont="1" applyBorder="1" applyAlignment="1">
      <alignment horizontal="center"/>
    </xf>
    <xf numFmtId="1" fontId="7" fillId="0" borderId="9" xfId="4" applyNumberFormat="1" applyFont="1" applyBorder="1" applyAlignment="1">
      <alignment horizontal="center"/>
    </xf>
    <xf numFmtId="1" fontId="7" fillId="0" borderId="10" xfId="4" applyNumberFormat="1" applyFont="1" applyBorder="1" applyAlignment="1">
      <alignment horizontal="center"/>
    </xf>
    <xf numFmtId="1" fontId="7" fillId="0" borderId="11" xfId="4" applyNumberFormat="1" applyFont="1" applyBorder="1" applyAlignment="1">
      <alignment horizontal="center"/>
    </xf>
    <xf numFmtId="167" fontId="7" fillId="0" borderId="7" xfId="4" applyNumberFormat="1" applyFont="1" applyBorder="1" applyProtection="1">
      <protection locked="0"/>
    </xf>
    <xf numFmtId="167" fontId="7" fillId="0" borderId="1" xfId="4" applyNumberFormat="1" applyFont="1" applyBorder="1" applyProtection="1">
      <protection locked="0"/>
    </xf>
    <xf numFmtId="168" fontId="7" fillId="0" borderId="8" xfId="4" applyNumberFormat="1" applyFont="1" applyBorder="1" applyProtection="1">
      <protection locked="0"/>
    </xf>
    <xf numFmtId="167" fontId="7" fillId="3" borderId="1" xfId="4" applyNumberFormat="1" applyFont="1" applyFill="1" applyBorder="1" applyProtection="1">
      <protection locked="0"/>
    </xf>
    <xf numFmtId="168" fontId="7" fillId="3" borderId="8" xfId="4" applyNumberFormat="1" applyFont="1" applyFill="1" applyBorder="1" applyProtection="1">
      <protection locked="0"/>
    </xf>
    <xf numFmtId="167" fontId="7" fillId="2" borderId="7" xfId="4" applyNumberFormat="1" applyFont="1" applyFill="1" applyBorder="1" applyProtection="1">
      <protection locked="0"/>
    </xf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/>
    <xf numFmtId="0" fontId="4" fillId="0" borderId="7" xfId="4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0" xfId="4" applyFont="1" applyAlignment="1">
      <alignment horizontal="center"/>
    </xf>
    <xf numFmtId="0" fontId="4" fillId="0" borderId="33" xfId="4" applyFont="1" applyBorder="1" applyAlignment="1">
      <alignment horizontal="center"/>
    </xf>
    <xf numFmtId="0" fontId="4" fillId="0" borderId="34" xfId="4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0" fontId="4" fillId="0" borderId="13" xfId="4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168" fontId="4" fillId="0" borderId="7" xfId="4" applyNumberFormat="1" applyFont="1" applyBorder="1" applyProtection="1">
      <protection locked="0"/>
    </xf>
    <xf numFmtId="168" fontId="4" fillId="0" borderId="1" xfId="4" applyNumberFormat="1" applyFont="1" applyBorder="1" applyProtection="1">
      <protection locked="0"/>
    </xf>
    <xf numFmtId="168" fontId="4" fillId="0" borderId="8" xfId="4" applyNumberFormat="1" applyFont="1" applyBorder="1" applyProtection="1">
      <protection locked="0"/>
    </xf>
    <xf numFmtId="168" fontId="4" fillId="3" borderId="1" xfId="4" applyNumberFormat="1" applyFont="1" applyFill="1" applyBorder="1" applyProtection="1">
      <protection locked="0"/>
    </xf>
    <xf numFmtId="168" fontId="4" fillId="3" borderId="8" xfId="4" applyNumberFormat="1" applyFont="1" applyFill="1" applyBorder="1" applyProtection="1">
      <protection locked="0"/>
    </xf>
    <xf numFmtId="168" fontId="4" fillId="2" borderId="7" xfId="4" applyNumberFormat="1" applyFont="1" applyFill="1" applyBorder="1" applyProtection="1">
      <protection locked="0"/>
    </xf>
    <xf numFmtId="0" fontId="1" fillId="0" borderId="0" xfId="4" applyFont="1" applyAlignment="1">
      <alignment horizontal="left" vertical="justify"/>
    </xf>
    <xf numFmtId="0" fontId="4" fillId="0" borderId="0" xfId="4" applyFont="1" applyAlignment="1" applyProtection="1">
      <alignment horizontal="center" vertical="center" wrapText="1"/>
      <protection locked="0"/>
    </xf>
    <xf numFmtId="169" fontId="4" fillId="0" borderId="0" xfId="4" applyNumberFormat="1" applyFont="1" applyProtection="1">
      <protection locked="0"/>
    </xf>
    <xf numFmtId="167" fontId="4" fillId="0" borderId="0" xfId="4" applyNumberFormat="1" applyFont="1" applyAlignment="1" applyProtection="1">
      <alignment horizontal="center"/>
      <protection locked="0"/>
    </xf>
    <xf numFmtId="3" fontId="4" fillId="0" borderId="0" xfId="4" applyNumberFormat="1" applyFont="1" applyAlignment="1" applyProtection="1">
      <alignment horizontal="center"/>
      <protection locked="0"/>
    </xf>
    <xf numFmtId="0" fontId="4" fillId="0" borderId="0" xfId="4" applyFont="1" applyAlignment="1" applyProtection="1">
      <alignment horizontal="right"/>
      <protection locked="0"/>
    </xf>
    <xf numFmtId="0" fontId="1" fillId="0" borderId="0" xfId="4" applyFont="1" applyProtection="1">
      <protection locked="0"/>
    </xf>
    <xf numFmtId="169" fontId="4" fillId="0" borderId="1" xfId="4" applyNumberFormat="1" applyFont="1" applyBorder="1" applyAlignment="1">
      <alignment horizontal="center"/>
    </xf>
    <xf numFmtId="3" fontId="4" fillId="0" borderId="1" xfId="4" applyNumberFormat="1" applyFont="1" applyBorder="1" applyAlignment="1">
      <alignment horizontal="center"/>
    </xf>
    <xf numFmtId="1" fontId="4" fillId="0" borderId="1" xfId="4" applyNumberFormat="1" applyFont="1" applyBorder="1" applyAlignment="1">
      <alignment horizontal="center" vertical="center" wrapText="1"/>
    </xf>
    <xf numFmtId="1" fontId="4" fillId="0" borderId="1" xfId="4" applyNumberFormat="1" applyFont="1" applyBorder="1" applyAlignment="1">
      <alignment horizontal="center"/>
    </xf>
    <xf numFmtId="1" fontId="4" fillId="0" borderId="0" xfId="4" applyNumberFormat="1" applyFont="1"/>
    <xf numFmtId="167" fontId="4" fillId="3" borderId="1" xfId="4" applyNumberFormat="1" applyFont="1" applyFill="1" applyBorder="1" applyProtection="1">
      <protection locked="0"/>
    </xf>
    <xf numFmtId="3" fontId="4" fillId="3" borderId="1" xfId="4" applyNumberFormat="1" applyFont="1" applyFill="1" applyBorder="1" applyAlignment="1" applyProtection="1">
      <alignment horizontal="center"/>
      <protection locked="0"/>
    </xf>
    <xf numFmtId="0" fontId="4" fillId="3" borderId="1" xfId="4" applyFont="1" applyFill="1" applyBorder="1" applyProtection="1">
      <protection locked="0"/>
    </xf>
    <xf numFmtId="170" fontId="4" fillId="3" borderId="1" xfId="4" applyNumberFormat="1" applyFont="1" applyFill="1" applyBorder="1" applyProtection="1">
      <protection locked="0"/>
    </xf>
    <xf numFmtId="0" fontId="4" fillId="0" borderId="1" xfId="4" applyFont="1" applyBorder="1" applyProtection="1">
      <protection locked="0"/>
    </xf>
    <xf numFmtId="167" fontId="4" fillId="2" borderId="1" xfId="4" applyNumberFormat="1" applyFont="1" applyFill="1" applyBorder="1" applyProtection="1">
      <protection locked="0"/>
    </xf>
    <xf numFmtId="1" fontId="4" fillId="2" borderId="1" xfId="4" applyNumberFormat="1" applyFont="1" applyFill="1" applyBorder="1" applyProtection="1">
      <protection locked="0"/>
    </xf>
    <xf numFmtId="1" fontId="4" fillId="3" borderId="1" xfId="4" applyNumberFormat="1" applyFont="1" applyFill="1" applyBorder="1" applyProtection="1">
      <protection locked="0"/>
    </xf>
    <xf numFmtId="167" fontId="4" fillId="3" borderId="1" xfId="4" applyNumberFormat="1" applyFont="1" applyFill="1" applyBorder="1" applyAlignment="1" applyProtection="1">
      <alignment horizontal="right"/>
      <protection locked="0"/>
    </xf>
    <xf numFmtId="1" fontId="4" fillId="3" borderId="1" xfId="4" applyNumberFormat="1" applyFont="1" applyFill="1" applyBorder="1" applyAlignment="1" applyProtection="1">
      <alignment horizontal="center"/>
      <protection locked="0"/>
    </xf>
    <xf numFmtId="0" fontId="2" fillId="0" borderId="0" xfId="4" applyFont="1" applyAlignment="1">
      <alignment horizontal="center"/>
    </xf>
    <xf numFmtId="0" fontId="2" fillId="0" borderId="0" xfId="4" applyFont="1" applyAlignment="1">
      <alignment vertical="justify"/>
    </xf>
    <xf numFmtId="169" fontId="2" fillId="0" borderId="0" xfId="4" applyNumberFormat="1" applyFont="1"/>
    <xf numFmtId="0" fontId="2" fillId="0" borderId="0" xfId="4" applyFont="1"/>
    <xf numFmtId="169" fontId="1" fillId="0" borderId="9" xfId="4" applyNumberFormat="1" applyFont="1" applyBorder="1" applyAlignment="1">
      <alignment horizontal="center" vertical="center" wrapText="1"/>
    </xf>
    <xf numFmtId="0" fontId="1" fillId="0" borderId="10" xfId="4" applyFont="1" applyBorder="1" applyAlignment="1">
      <alignment horizontal="center" vertical="center" wrapText="1"/>
    </xf>
    <xf numFmtId="0" fontId="1" fillId="0" borderId="11" xfId="4" applyFont="1" applyBorder="1" applyAlignment="1">
      <alignment horizontal="center" vertical="center" wrapText="1"/>
    </xf>
    <xf numFmtId="169" fontId="1" fillId="0" borderId="18" xfId="4" applyNumberFormat="1" applyFont="1" applyBorder="1" applyAlignment="1">
      <alignment horizontal="center" vertical="center" wrapText="1"/>
    </xf>
    <xf numFmtId="0" fontId="1" fillId="3" borderId="8" xfId="4" applyFont="1" applyFill="1" applyBorder="1" applyProtection="1">
      <protection locked="0"/>
    </xf>
    <xf numFmtId="0" fontId="1" fillId="3" borderId="0" xfId="4" applyFont="1" applyFill="1" applyProtection="1">
      <protection locked="0"/>
    </xf>
    <xf numFmtId="49" fontId="1" fillId="3" borderId="7" xfId="4" applyNumberFormat="1" applyFont="1" applyFill="1" applyBorder="1" applyAlignment="1" applyProtection="1">
      <alignment horizontal="center"/>
      <protection locked="0"/>
    </xf>
    <xf numFmtId="0" fontId="1" fillId="3" borderId="2" xfId="4" applyFont="1" applyFill="1" applyBorder="1" applyAlignment="1" applyProtection="1">
      <alignment horizontal="left" vertical="center" wrapText="1"/>
      <protection locked="0"/>
    </xf>
    <xf numFmtId="167" fontId="1" fillId="3" borderId="7" xfId="4" applyNumberFormat="1" applyFont="1" applyFill="1" applyBorder="1" applyProtection="1">
      <protection locked="0"/>
    </xf>
    <xf numFmtId="167" fontId="1" fillId="3" borderId="1" xfId="4" applyNumberFormat="1" applyFont="1" applyFill="1" applyBorder="1" applyProtection="1">
      <protection locked="0"/>
    </xf>
    <xf numFmtId="167" fontId="1" fillId="3" borderId="3" xfId="4" applyNumberFormat="1" applyFont="1" applyFill="1" applyBorder="1" applyProtection="1">
      <protection locked="0"/>
    </xf>
    <xf numFmtId="49" fontId="1" fillId="0" borderId="7" xfId="4" applyNumberFormat="1" applyFont="1" applyBorder="1" applyAlignment="1" applyProtection="1">
      <alignment horizontal="center"/>
      <protection locked="0"/>
    </xf>
    <xf numFmtId="0" fontId="1" fillId="0" borderId="2" xfId="4" applyFont="1" applyBorder="1" applyAlignment="1" applyProtection="1">
      <alignment horizontal="left" vertical="center" wrapText="1"/>
      <protection locked="0"/>
    </xf>
    <xf numFmtId="167" fontId="1" fillId="0" borderId="7" xfId="4" applyNumberFormat="1" applyFont="1" applyBorder="1" applyProtection="1">
      <protection locked="0"/>
    </xf>
    <xf numFmtId="167" fontId="1" fillId="0" borderId="1" xfId="4" applyNumberFormat="1" applyFont="1" applyBorder="1" applyProtection="1">
      <protection locked="0"/>
    </xf>
    <xf numFmtId="0" fontId="1" fillId="0" borderId="36" xfId="4" applyFont="1" applyBorder="1" applyProtection="1">
      <protection locked="0"/>
    </xf>
    <xf numFmtId="167" fontId="1" fillId="0" borderId="3" xfId="4" applyNumberFormat="1" applyFont="1" applyBorder="1" applyProtection="1">
      <protection locked="0"/>
    </xf>
    <xf numFmtId="167" fontId="1" fillId="3" borderId="8" xfId="4" applyNumberFormat="1" applyFont="1" applyFill="1" applyBorder="1" applyProtection="1">
      <protection locked="0"/>
    </xf>
    <xf numFmtId="0" fontId="1" fillId="3" borderId="1" xfId="4" applyFont="1" applyFill="1" applyBorder="1" applyProtection="1">
      <protection locked="0"/>
    </xf>
    <xf numFmtId="0" fontId="1" fillId="3" borderId="2" xfId="4" applyFont="1" applyFill="1" applyBorder="1" applyAlignment="1" applyProtection="1">
      <alignment vertical="justify"/>
      <protection locked="0"/>
    </xf>
    <xf numFmtId="169" fontId="1" fillId="3" borderId="8" xfId="4" applyNumberFormat="1" applyFont="1" applyFill="1" applyBorder="1" applyProtection="1">
      <protection locked="0"/>
    </xf>
    <xf numFmtId="0" fontId="1" fillId="0" borderId="2" xfId="4" quotePrefix="1" applyFont="1" applyBorder="1" applyAlignment="1" applyProtection="1">
      <alignment horizontal="left" vertical="center" wrapText="1"/>
      <protection locked="0"/>
    </xf>
    <xf numFmtId="49" fontId="1" fillId="2" borderId="7" xfId="4" applyNumberFormat="1" applyFont="1" applyFill="1" applyBorder="1" applyAlignment="1" applyProtection="1">
      <alignment horizontal="center"/>
      <protection locked="0"/>
    </xf>
    <xf numFmtId="0" fontId="1" fillId="2" borderId="2" xfId="4" applyFont="1" applyFill="1" applyBorder="1" applyAlignment="1" applyProtection="1">
      <alignment horizontal="left" vertical="center" wrapText="1"/>
      <protection locked="0"/>
    </xf>
    <xf numFmtId="169" fontId="1" fillId="3" borderId="7" xfId="4" applyNumberFormat="1" applyFont="1" applyFill="1" applyBorder="1" applyProtection="1">
      <protection locked="0"/>
    </xf>
    <xf numFmtId="169" fontId="1" fillId="3" borderId="3" xfId="4" applyNumberFormat="1" applyFont="1" applyFill="1" applyBorder="1" applyProtection="1">
      <protection locked="0"/>
    </xf>
    <xf numFmtId="49" fontId="1" fillId="3" borderId="9" xfId="4" applyNumberFormat="1" applyFont="1" applyFill="1" applyBorder="1" applyAlignment="1" applyProtection="1">
      <alignment horizontal="center"/>
      <protection locked="0"/>
    </xf>
    <xf numFmtId="0" fontId="1" fillId="3" borderId="20" xfId="4" applyFont="1" applyFill="1" applyBorder="1" applyAlignment="1" applyProtection="1">
      <alignment horizontal="left" vertical="center" wrapText="1"/>
      <protection locked="0"/>
    </xf>
    <xf numFmtId="169" fontId="1" fillId="3" borderId="9" xfId="4" applyNumberFormat="1" applyFont="1" applyFill="1" applyBorder="1" applyProtection="1">
      <protection locked="0"/>
    </xf>
    <xf numFmtId="0" fontId="1" fillId="3" borderId="10" xfId="4" applyFont="1" applyFill="1" applyBorder="1" applyProtection="1">
      <protection locked="0"/>
    </xf>
    <xf numFmtId="0" fontId="1" fillId="3" borderId="11" xfId="4" applyFont="1" applyFill="1" applyBorder="1" applyProtection="1">
      <protection locked="0"/>
    </xf>
    <xf numFmtId="169" fontId="1" fillId="3" borderId="18" xfId="4" applyNumberFormat="1" applyFont="1" applyFill="1" applyBorder="1" applyProtection="1">
      <protection locked="0"/>
    </xf>
    <xf numFmtId="49" fontId="1" fillId="0" borderId="0" xfId="4" applyNumberFormat="1" applyFont="1" applyAlignment="1" applyProtection="1">
      <alignment horizontal="center"/>
      <protection locked="0"/>
    </xf>
    <xf numFmtId="0" fontId="1" fillId="0" borderId="0" xfId="4" applyFont="1" applyAlignment="1" applyProtection="1">
      <alignment vertical="justify"/>
      <protection locked="0"/>
    </xf>
    <xf numFmtId="169" fontId="1" fillId="0" borderId="0" xfId="4" applyNumberFormat="1" applyFont="1" applyProtection="1">
      <protection locked="0"/>
    </xf>
    <xf numFmtId="49" fontId="1" fillId="0" borderId="0" xfId="4" applyNumberFormat="1" applyFont="1" applyAlignment="1" applyProtection="1">
      <alignment horizontal="left"/>
      <protection locked="0"/>
    </xf>
    <xf numFmtId="49" fontId="1" fillId="0" borderId="0" xfId="4" applyNumberFormat="1" applyFont="1" applyAlignment="1">
      <alignment horizontal="center"/>
    </xf>
    <xf numFmtId="0" fontId="1" fillId="0" borderId="0" xfId="4" applyFont="1" applyAlignment="1">
      <alignment vertical="justify"/>
    </xf>
    <xf numFmtId="169" fontId="1" fillId="0" borderId="0" xfId="4" applyNumberFormat="1" applyFont="1"/>
    <xf numFmtId="167" fontId="7" fillId="2" borderId="4" xfId="4" applyNumberFormat="1" applyFont="1" applyFill="1" applyBorder="1" applyProtection="1">
      <protection locked="0"/>
    </xf>
    <xf numFmtId="167" fontId="7" fillId="2" borderId="5" xfId="4" applyNumberFormat="1" applyFont="1" applyFill="1" applyBorder="1" applyProtection="1">
      <protection locked="0"/>
    </xf>
    <xf numFmtId="167" fontId="7" fillId="2" borderId="1" xfId="4" applyNumberFormat="1" applyFont="1" applyFill="1" applyBorder="1" applyProtection="1">
      <protection locked="0"/>
    </xf>
    <xf numFmtId="168" fontId="7" fillId="2" borderId="8" xfId="4" applyNumberFormat="1" applyFont="1" applyFill="1" applyBorder="1" applyProtection="1">
      <protection locked="0"/>
    </xf>
    <xf numFmtId="168" fontId="7" fillId="2" borderId="1" xfId="4" applyNumberFormat="1" applyFont="1" applyFill="1" applyBorder="1" applyProtection="1">
      <protection locked="0"/>
    </xf>
    <xf numFmtId="168" fontId="4" fillId="2" borderId="5" xfId="4" applyNumberFormat="1" applyFont="1" applyFill="1" applyBorder="1" applyProtection="1">
      <protection locked="0"/>
    </xf>
    <xf numFmtId="168" fontId="4" fillId="2" borderId="1" xfId="4" applyNumberFormat="1" applyFont="1" applyFill="1" applyBorder="1" applyProtection="1">
      <protection locked="0"/>
    </xf>
    <xf numFmtId="168" fontId="4" fillId="2" borderId="8" xfId="4" applyNumberFormat="1" applyFont="1" applyFill="1" applyBorder="1" applyProtection="1">
      <protection locked="0"/>
    </xf>
    <xf numFmtId="3" fontId="4" fillId="2" borderId="1" xfId="4" applyNumberFormat="1" applyFont="1" applyFill="1" applyBorder="1" applyAlignment="1" applyProtection="1">
      <alignment horizontal="center"/>
      <protection locked="0"/>
    </xf>
    <xf numFmtId="1" fontId="4" fillId="2" borderId="1" xfId="4" applyNumberFormat="1" applyFont="1" applyFill="1" applyBorder="1" applyAlignment="1" applyProtection="1">
      <alignment horizontal="center"/>
      <protection locked="0"/>
    </xf>
    <xf numFmtId="167" fontId="1" fillId="2" borderId="23" xfId="4" applyNumberFormat="1" applyFont="1" applyFill="1" applyBorder="1" applyProtection="1">
      <protection locked="0"/>
    </xf>
    <xf numFmtId="167" fontId="1" fillId="2" borderId="35" xfId="4" applyNumberFormat="1" applyFont="1" applyFill="1" applyBorder="1" applyProtection="1">
      <protection locked="0"/>
    </xf>
    <xf numFmtId="167" fontId="1" fillId="2" borderId="7" xfId="4" applyNumberFormat="1" applyFont="1" applyFill="1" applyBorder="1" applyProtection="1">
      <protection locked="0"/>
    </xf>
    <xf numFmtId="167" fontId="1" fillId="2" borderId="3" xfId="4" applyNumberFormat="1" applyFont="1" applyFill="1" applyBorder="1" applyProtection="1">
      <protection locked="0"/>
    </xf>
    <xf numFmtId="0" fontId="7" fillId="0" borderId="4" xfId="4" applyFont="1" applyBorder="1" applyAlignment="1" applyProtection="1">
      <alignment horizontal="center"/>
      <protection locked="0"/>
    </xf>
    <xf numFmtId="0" fontId="7" fillId="0" borderId="6" xfId="4" applyFont="1" applyBorder="1" applyAlignment="1" applyProtection="1">
      <alignment vertical="justify"/>
      <protection locked="0"/>
    </xf>
    <xf numFmtId="0" fontId="7" fillId="0" borderId="26" xfId="4" applyFont="1" applyBorder="1" applyAlignment="1" applyProtection="1">
      <alignment horizontal="center"/>
      <protection locked="0"/>
    </xf>
    <xf numFmtId="0" fontId="7" fillId="0" borderId="7" xfId="4" applyFont="1" applyBorder="1" applyAlignment="1" applyProtection="1">
      <alignment horizontal="center"/>
      <protection locked="0"/>
    </xf>
    <xf numFmtId="0" fontId="7" fillId="0" borderId="8" xfId="4" applyFont="1" applyBorder="1" applyAlignment="1" applyProtection="1">
      <alignment vertical="justify"/>
      <protection locked="0"/>
    </xf>
    <xf numFmtId="0" fontId="7" fillId="0" borderId="2" xfId="4" applyFont="1" applyBorder="1" applyAlignment="1" applyProtection="1">
      <alignment horizontal="center"/>
      <protection locked="0"/>
    </xf>
    <xf numFmtId="0" fontId="7" fillId="0" borderId="32" xfId="4" applyFont="1" applyBorder="1" applyAlignment="1" applyProtection="1">
      <alignment horizontal="center"/>
      <protection locked="0"/>
    </xf>
    <xf numFmtId="49" fontId="7" fillId="0" borderId="7" xfId="4" applyNumberFormat="1" applyFont="1" applyBorder="1" applyAlignment="1" applyProtection="1">
      <alignment horizontal="center"/>
      <protection locked="0"/>
    </xf>
    <xf numFmtId="0" fontId="7" fillId="0" borderId="7" xfId="4" applyFont="1" applyBorder="1" applyAlignment="1" applyProtection="1">
      <alignment horizontal="center" vertical="center"/>
      <protection locked="0"/>
    </xf>
    <xf numFmtId="0" fontId="4" fillId="0" borderId="23" xfId="4" applyFont="1" applyBorder="1" applyAlignment="1" applyProtection="1">
      <alignment horizontal="center"/>
      <protection locked="0"/>
    </xf>
    <xf numFmtId="0" fontId="4" fillId="0" borderId="24" xfId="4" applyFont="1" applyBorder="1" applyAlignment="1" applyProtection="1">
      <alignment vertical="justify"/>
      <protection locked="0"/>
    </xf>
    <xf numFmtId="0" fontId="4" fillId="0" borderId="2" xfId="4" applyFont="1" applyBorder="1" applyAlignment="1" applyProtection="1">
      <alignment horizontal="center"/>
      <protection locked="0"/>
    </xf>
    <xf numFmtId="0" fontId="4" fillId="0" borderId="7" xfId="4" applyFont="1" applyBorder="1" applyAlignment="1" applyProtection="1">
      <alignment horizontal="center"/>
      <protection locked="0"/>
    </xf>
    <xf numFmtId="0" fontId="4" fillId="0" borderId="8" xfId="4" applyFont="1" applyBorder="1" applyAlignment="1" applyProtection="1">
      <alignment vertical="justify"/>
      <protection locked="0"/>
    </xf>
    <xf numFmtId="0" fontId="1" fillId="0" borderId="8" xfId="4" applyFont="1" applyBorder="1" applyAlignment="1" applyProtection="1">
      <alignment vertical="justify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3" fillId="0" borderId="25" xfId="4" applyFont="1" applyBorder="1" applyAlignment="1" applyProtection="1">
      <alignment horizontal="left" vertical="center" wrapText="1"/>
      <protection locked="0"/>
    </xf>
    <xf numFmtId="49" fontId="4" fillId="0" borderId="1" xfId="4" applyNumberFormat="1" applyFont="1" applyBorder="1" applyAlignment="1" applyProtection="1">
      <alignment horizontal="center" vertical="center" wrapText="1"/>
      <protection locked="0"/>
    </xf>
    <xf numFmtId="0" fontId="4" fillId="0" borderId="25" xfId="4" applyFont="1" applyBorder="1" applyAlignment="1" applyProtection="1">
      <alignment horizontal="left" vertical="center" wrapText="1"/>
      <protection locked="0"/>
    </xf>
    <xf numFmtId="0" fontId="3" fillId="0" borderId="1" xfId="4" applyFont="1" applyBorder="1" applyProtection="1">
      <protection locked="0"/>
    </xf>
    <xf numFmtId="0" fontId="4" fillId="0" borderId="1" xfId="4" applyFont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8" fillId="0" borderId="1" xfId="4" applyFont="1" applyBorder="1" applyAlignment="1" applyProtection="1">
      <alignment vertical="center"/>
      <protection locked="0"/>
    </xf>
    <xf numFmtId="49" fontId="3" fillId="0" borderId="1" xfId="4" applyNumberFormat="1" applyFont="1" applyBorder="1" applyAlignment="1" applyProtection="1">
      <alignment horizontal="center" vertical="center" wrapText="1"/>
      <protection locked="0"/>
    </xf>
    <xf numFmtId="0" fontId="3" fillId="0" borderId="26" xfId="4" applyFont="1" applyBorder="1" applyAlignment="1" applyProtection="1">
      <alignment vertical="justify"/>
      <protection locked="0"/>
    </xf>
    <xf numFmtId="49" fontId="1" fillId="2" borderId="23" xfId="4" applyNumberFormat="1" applyFont="1" applyFill="1" applyBorder="1" applyAlignment="1" applyProtection="1">
      <alignment horizontal="center"/>
      <protection locked="0"/>
    </xf>
    <xf numFmtId="0" fontId="1" fillId="2" borderId="26" xfId="4" applyFont="1" applyFill="1" applyBorder="1" applyAlignment="1" applyProtection="1">
      <alignment horizontal="left" vertical="center" wrapText="1"/>
      <protection locked="0"/>
    </xf>
    <xf numFmtId="0" fontId="1" fillId="2" borderId="2" xfId="4" quotePrefix="1" applyFont="1" applyFill="1" applyBorder="1" applyAlignment="1" applyProtection="1">
      <alignment horizontal="left" vertical="center" wrapText="1"/>
      <protection locked="0"/>
    </xf>
    <xf numFmtId="168" fontId="7" fillId="3" borderId="2" xfId="4" applyNumberFormat="1" applyFont="1" applyFill="1" applyBorder="1" applyProtection="1">
      <protection locked="0"/>
    </xf>
    <xf numFmtId="168" fontId="7" fillId="0" borderId="2" xfId="4" applyNumberFormat="1" applyFont="1" applyBorder="1" applyProtection="1">
      <protection locked="0"/>
    </xf>
    <xf numFmtId="167" fontId="7" fillId="0" borderId="32" xfId="4" applyNumberFormat="1" applyFont="1" applyBorder="1" applyProtection="1">
      <protection locked="0"/>
    </xf>
    <xf numFmtId="167" fontId="7" fillId="2" borderId="15" xfId="4" applyNumberFormat="1" applyFont="1" applyFill="1" applyBorder="1" applyProtection="1">
      <protection locked="0"/>
    </xf>
    <xf numFmtId="0" fontId="1" fillId="3" borderId="3" xfId="4" applyFont="1" applyFill="1" applyBorder="1" applyProtection="1">
      <protection locked="0"/>
    </xf>
    <xf numFmtId="0" fontId="12" fillId="0" borderId="0" xfId="4" applyFont="1" applyProtection="1">
      <protection locked="0"/>
    </xf>
    <xf numFmtId="2" fontId="4" fillId="2" borderId="1" xfId="4" applyNumberFormat="1" applyFont="1" applyFill="1" applyBorder="1" applyProtection="1">
      <protection locked="0"/>
    </xf>
    <xf numFmtId="2" fontId="7" fillId="2" borderId="7" xfId="4" applyNumberFormat="1" applyFont="1" applyFill="1" applyBorder="1" applyProtection="1">
      <protection locked="0"/>
    </xf>
    <xf numFmtId="2" fontId="7" fillId="2" borderId="1" xfId="4" applyNumberFormat="1" applyFont="1" applyFill="1" applyBorder="1" applyProtection="1">
      <protection locked="0"/>
    </xf>
    <xf numFmtId="2" fontId="7" fillId="2" borderId="8" xfId="4" applyNumberFormat="1" applyFont="1" applyFill="1" applyBorder="1" applyProtection="1">
      <protection locked="0"/>
    </xf>
    <xf numFmtId="167" fontId="13" fillId="2" borderId="1" xfId="4" applyNumberFormat="1" applyFont="1" applyFill="1" applyBorder="1" applyProtection="1">
      <protection locked="0"/>
    </xf>
    <xf numFmtId="0" fontId="4" fillId="0" borderId="8" xfId="4" applyFont="1" applyBorder="1" applyAlignment="1" applyProtection="1">
      <alignment horizontal="center" vertical="center"/>
      <protection locked="0"/>
    </xf>
    <xf numFmtId="0" fontId="7" fillId="0" borderId="8" xfId="4" applyFont="1" applyBorder="1" applyAlignment="1" applyProtection="1">
      <alignment vertical="center"/>
      <protection locked="0"/>
    </xf>
    <xf numFmtId="0" fontId="4" fillId="0" borderId="8" xfId="4" applyFont="1" applyBorder="1" applyAlignment="1" applyProtection="1">
      <alignment horizontal="left" vertical="center"/>
      <protection locked="0"/>
    </xf>
    <xf numFmtId="168" fontId="4" fillId="0" borderId="0" xfId="4" applyNumberFormat="1" applyFont="1" applyProtection="1">
      <protection locked="0"/>
    </xf>
    <xf numFmtId="0" fontId="2" fillId="3" borderId="8" xfId="4" applyFont="1" applyFill="1" applyBorder="1" applyProtection="1">
      <protection locked="0"/>
    </xf>
    <xf numFmtId="167" fontId="1" fillId="3" borderId="2" xfId="4" applyNumberFormat="1" applyFont="1" applyFill="1" applyBorder="1" applyAlignment="1" applyProtection="1">
      <alignment vertical="justify"/>
      <protection locked="0"/>
    </xf>
    <xf numFmtId="179" fontId="4" fillId="0" borderId="0" xfId="4" applyNumberFormat="1" applyFont="1" applyProtection="1">
      <protection locked="0"/>
    </xf>
    <xf numFmtId="0" fontId="1" fillId="59" borderId="0" xfId="4" applyFont="1" applyFill="1" applyAlignment="1">
      <alignment horizontal="right"/>
    </xf>
    <xf numFmtId="0" fontId="1" fillId="59" borderId="0" xfId="4" applyFont="1" applyFill="1" applyAlignment="1">
      <alignment horizontal="left" vertical="justify"/>
    </xf>
    <xf numFmtId="168" fontId="4" fillId="59" borderId="0" xfId="4" applyNumberFormat="1" applyFont="1" applyFill="1" applyProtection="1">
      <protection locked="0"/>
    </xf>
    <xf numFmtId="0" fontId="4" fillId="59" borderId="0" xfId="4" applyFont="1" applyFill="1" applyProtection="1">
      <protection locked="0"/>
    </xf>
    <xf numFmtId="168" fontId="80" fillId="0" borderId="0" xfId="4" applyNumberFormat="1" applyFont="1"/>
    <xf numFmtId="180" fontId="4" fillId="0" borderId="0" xfId="4" applyNumberFormat="1" applyFont="1" applyProtection="1">
      <protection locked="0"/>
    </xf>
    <xf numFmtId="167" fontId="82" fillId="3" borderId="1" xfId="4" applyNumberFormat="1" applyFont="1" applyFill="1" applyBorder="1" applyProtection="1">
      <protection locked="0"/>
    </xf>
    <xf numFmtId="167" fontId="82" fillId="3" borderId="1" xfId="4" applyNumberFormat="1" applyFont="1" applyFill="1" applyBorder="1" applyAlignment="1" applyProtection="1">
      <alignment horizontal="right"/>
      <protection locked="0"/>
    </xf>
    <xf numFmtId="168" fontId="81" fillId="60" borderId="0" xfId="4" applyNumberFormat="1" applyFont="1" applyFill="1" applyProtection="1">
      <protection locked="0"/>
    </xf>
    <xf numFmtId="0" fontId="81" fillId="60" borderId="0" xfId="4" applyFont="1" applyFill="1" applyProtection="1">
      <protection locked="0"/>
    </xf>
    <xf numFmtId="168" fontId="1" fillId="3" borderId="3" xfId="4" applyNumberFormat="1" applyFont="1" applyFill="1" applyBorder="1" applyProtection="1">
      <protection locked="0"/>
    </xf>
    <xf numFmtId="168" fontId="1" fillId="0" borderId="3" xfId="4" applyNumberFormat="1" applyFont="1" applyBorder="1" applyProtection="1">
      <protection locked="0"/>
    </xf>
    <xf numFmtId="0" fontId="8" fillId="0" borderId="1" xfId="4" applyFont="1" applyBorder="1" applyAlignment="1" applyProtection="1">
      <alignment horizontal="left" vertical="center"/>
      <protection locked="0"/>
    </xf>
    <xf numFmtId="167" fontId="4" fillId="61" borderId="1" xfId="4" applyNumberFormat="1" applyFont="1" applyFill="1" applyBorder="1" applyProtection="1">
      <protection locked="0"/>
    </xf>
    <xf numFmtId="3" fontId="4" fillId="61" borderId="1" xfId="4" applyNumberFormat="1" applyFont="1" applyFill="1" applyBorder="1" applyAlignment="1" applyProtection="1">
      <alignment horizontal="center"/>
      <protection locked="0"/>
    </xf>
    <xf numFmtId="167" fontId="4" fillId="62" borderId="1" xfId="4" applyNumberFormat="1" applyFont="1" applyFill="1" applyBorder="1" applyAlignment="1" applyProtection="1">
      <alignment horizontal="right"/>
      <protection locked="0"/>
    </xf>
    <xf numFmtId="167" fontId="4" fillId="62" borderId="1" xfId="4" applyNumberFormat="1" applyFont="1" applyFill="1" applyBorder="1" applyProtection="1">
      <protection locked="0"/>
    </xf>
    <xf numFmtId="1" fontId="4" fillId="62" borderId="1" xfId="4" applyNumberFormat="1" applyFont="1" applyFill="1" applyBorder="1" applyAlignment="1" applyProtection="1">
      <alignment horizontal="center"/>
      <protection locked="0"/>
    </xf>
    <xf numFmtId="1" fontId="4" fillId="62" borderId="1" xfId="4" applyNumberFormat="1" applyFont="1" applyFill="1" applyBorder="1" applyProtection="1">
      <protection locked="0"/>
    </xf>
    <xf numFmtId="170" fontId="4" fillId="62" borderId="1" xfId="4" applyNumberFormat="1" applyFont="1" applyFill="1" applyBorder="1" applyProtection="1">
      <protection locked="0"/>
    </xf>
    <xf numFmtId="1" fontId="4" fillId="61" borderId="1" xfId="4" applyNumberFormat="1" applyFont="1" applyFill="1" applyBorder="1" applyProtection="1">
      <protection locked="0"/>
    </xf>
    <xf numFmtId="167" fontId="7" fillId="0" borderId="15" xfId="4" applyNumberFormat="1" applyFont="1" applyBorder="1" applyAlignment="1" applyProtection="1">
      <alignment horizontal="center"/>
      <protection locked="0"/>
    </xf>
    <xf numFmtId="167" fontId="7" fillId="0" borderId="16" xfId="4" applyNumberFormat="1" applyFont="1" applyBorder="1" applyAlignment="1" applyProtection="1">
      <alignment horizontal="center"/>
      <protection locked="0"/>
    </xf>
    <xf numFmtId="167" fontId="7" fillId="0" borderId="17" xfId="4" applyNumberFormat="1" applyFont="1" applyBorder="1" applyAlignment="1" applyProtection="1">
      <alignment horizontal="center"/>
      <protection locked="0"/>
    </xf>
    <xf numFmtId="0" fontId="1" fillId="0" borderId="0" xfId="4" applyFont="1" applyAlignment="1">
      <alignment horizontal="left"/>
    </xf>
    <xf numFmtId="0" fontId="6" fillId="0" borderId="0" xfId="4"/>
    <xf numFmtId="0" fontId="7" fillId="0" borderId="27" xfId="4" applyFont="1" applyBorder="1" applyAlignment="1">
      <alignment horizontal="center" wrapText="1"/>
    </xf>
    <xf numFmtId="0" fontId="7" fillId="0" borderId="23" xfId="4" applyFont="1" applyBorder="1" applyAlignment="1">
      <alignment horizontal="center" wrapText="1"/>
    </xf>
    <xf numFmtId="0" fontId="7" fillId="0" borderId="28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29" xfId="4" applyFont="1" applyBorder="1" applyAlignment="1">
      <alignment horizontal="center" vertical="justify"/>
    </xf>
    <xf numFmtId="0" fontId="7" fillId="0" borderId="30" xfId="4" applyFont="1" applyBorder="1" applyAlignment="1">
      <alignment horizontal="center" vertical="justify"/>
    </xf>
    <xf numFmtId="0" fontId="7" fillId="0" borderId="31" xfId="4" applyFont="1" applyBorder="1" applyAlignment="1">
      <alignment horizontal="center" vertical="justify"/>
    </xf>
    <xf numFmtId="0" fontId="2" fillId="0" borderId="0" xfId="4" applyFont="1"/>
    <xf numFmtId="0" fontId="0" fillId="0" borderId="0" xfId="0"/>
    <xf numFmtId="0" fontId="4" fillId="0" borderId="1" xfId="4" applyFont="1" applyBorder="1"/>
    <xf numFmtId="0" fontId="4" fillId="0" borderId="13" xfId="4" applyFont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4" fillId="0" borderId="29" xfId="4" applyFont="1" applyBorder="1" applyAlignment="1">
      <alignment horizontal="center" vertical="center" wrapText="1"/>
    </xf>
    <xf numFmtId="0" fontId="4" fillId="0" borderId="30" xfId="4" applyFont="1" applyBorder="1" applyAlignment="1">
      <alignment horizontal="center" vertical="center" wrapText="1"/>
    </xf>
    <xf numFmtId="0" fontId="4" fillId="0" borderId="31" xfId="4" applyFont="1" applyBorder="1" applyAlignment="1">
      <alignment horizontal="center" vertical="center" wrapText="1"/>
    </xf>
    <xf numFmtId="0" fontId="3" fillId="0" borderId="2" xfId="4" applyFont="1" applyBorder="1" applyAlignment="1" applyProtection="1">
      <alignment horizontal="center" vertical="center" wrapText="1"/>
      <protection locked="0"/>
    </xf>
    <xf numFmtId="0" fontId="3" fillId="0" borderId="25" xfId="4" applyFont="1" applyBorder="1" applyAlignment="1" applyProtection="1">
      <alignment horizontal="center" vertical="center" wrapText="1"/>
      <protection locked="0"/>
    </xf>
    <xf numFmtId="0" fontId="3" fillId="0" borderId="3" xfId="4" applyFont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>
      <alignment horizontal="center" vertical="center" wrapText="1"/>
    </xf>
    <xf numFmtId="167" fontId="4" fillId="0" borderId="1" xfId="4" applyNumberFormat="1" applyFont="1" applyBorder="1" applyAlignment="1">
      <alignment horizontal="center" vertical="center" wrapText="1"/>
    </xf>
    <xf numFmtId="0" fontId="2" fillId="0" borderId="0" xfId="4" applyFont="1" applyAlignment="1" applyProtection="1">
      <alignment horizontal="center"/>
      <protection locked="0"/>
    </xf>
    <xf numFmtId="0" fontId="2" fillId="2" borderId="0" xfId="4" applyFont="1" applyFill="1" applyAlignment="1">
      <alignment horizontal="center"/>
    </xf>
    <xf numFmtId="169" fontId="4" fillId="0" borderId="1" xfId="4" applyNumberFormat="1" applyFont="1" applyBorder="1" applyAlignment="1">
      <alignment horizontal="center" vertical="center" wrapText="1"/>
    </xf>
    <xf numFmtId="167" fontId="8" fillId="0" borderId="1" xfId="4" applyNumberFormat="1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25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wrapText="1"/>
    </xf>
    <xf numFmtId="0" fontId="4" fillId="0" borderId="13" xfId="4" applyFont="1" applyBorder="1" applyAlignment="1">
      <alignment horizontal="center" vertical="center" wrapText="1"/>
    </xf>
    <xf numFmtId="0" fontId="4" fillId="0" borderId="22" xfId="4" applyFont="1" applyBorder="1" applyAlignment="1">
      <alignment horizontal="center" vertical="center" wrapText="1"/>
    </xf>
    <xf numFmtId="167" fontId="4" fillId="0" borderId="2" xfId="4" applyNumberFormat="1" applyFont="1" applyBorder="1" applyAlignment="1">
      <alignment horizontal="center" vertical="center" wrapText="1"/>
    </xf>
    <xf numFmtId="167" fontId="4" fillId="0" borderId="25" xfId="4" applyNumberFormat="1" applyFont="1" applyBorder="1" applyAlignment="1">
      <alignment horizontal="center" vertical="center" wrapText="1"/>
    </xf>
    <xf numFmtId="167" fontId="4" fillId="0" borderId="3" xfId="4" applyNumberFormat="1" applyFont="1" applyBorder="1" applyAlignment="1">
      <alignment horizontal="center" vertical="center" wrapText="1"/>
    </xf>
    <xf numFmtId="169" fontId="4" fillId="0" borderId="2" xfId="4" applyNumberFormat="1" applyFont="1" applyBorder="1" applyAlignment="1">
      <alignment horizontal="center" vertical="center" wrapText="1"/>
    </xf>
    <xf numFmtId="169" fontId="4" fillId="0" borderId="25" xfId="4" applyNumberFormat="1" applyFont="1" applyBorder="1" applyAlignment="1">
      <alignment horizontal="center" vertical="center" wrapText="1"/>
    </xf>
    <xf numFmtId="169" fontId="4" fillId="0" borderId="3" xfId="4" applyNumberFormat="1" applyFont="1" applyBorder="1" applyAlignment="1">
      <alignment horizontal="center" vertical="center" wrapText="1"/>
    </xf>
    <xf numFmtId="167" fontId="8" fillId="0" borderId="13" xfId="4" applyNumberFormat="1" applyFont="1" applyBorder="1" applyAlignment="1">
      <alignment horizontal="center" vertical="center" wrapText="1"/>
    </xf>
    <xf numFmtId="167" fontId="8" fillId="0" borderId="22" xfId="4" applyNumberFormat="1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0" borderId="25" xfId="4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169" fontId="2" fillId="0" borderId="21" xfId="4" applyNumberFormat="1" applyFont="1" applyBorder="1" applyAlignment="1">
      <alignment horizontal="center" vertical="center" wrapText="1"/>
    </xf>
    <xf numFmtId="169" fontId="2" fillId="0" borderId="5" xfId="4" applyNumberFormat="1" applyFont="1" applyBorder="1" applyAlignment="1">
      <alignment horizontal="center" vertical="center" wrapText="1"/>
    </xf>
    <xf numFmtId="169" fontId="2" fillId="0" borderId="6" xfId="4" applyNumberFormat="1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6" fillId="0" borderId="0" xfId="4" applyAlignment="1">
      <alignment horizontal="center"/>
    </xf>
    <xf numFmtId="49" fontId="1" fillId="0" borderId="4" xfId="4" applyNumberFormat="1" applyFont="1" applyBorder="1" applyAlignment="1">
      <alignment horizontal="center" vertical="center" wrapText="1"/>
    </xf>
    <xf numFmtId="49" fontId="1" fillId="0" borderId="9" xfId="4" applyNumberFormat="1" applyFont="1" applyBorder="1" applyAlignment="1">
      <alignment horizontal="center" vertical="center" wrapText="1"/>
    </xf>
    <xf numFmtId="0" fontId="1" fillId="0" borderId="19" xfId="4" applyFont="1" applyBorder="1" applyAlignment="1">
      <alignment horizontal="center" vertical="center" wrapText="1"/>
    </xf>
    <xf numFmtId="0" fontId="1" fillId="0" borderId="20" xfId="4" applyFont="1" applyBorder="1" applyAlignment="1">
      <alignment horizontal="center" vertical="center" wrapText="1"/>
    </xf>
    <xf numFmtId="169" fontId="2" fillId="0" borderId="4" xfId="4" applyNumberFormat="1" applyFont="1" applyBorder="1" applyAlignment="1">
      <alignment horizontal="center" vertical="center" wrapText="1"/>
    </xf>
    <xf numFmtId="167" fontId="1" fillId="3" borderId="24" xfId="4" applyNumberFormat="1" applyFont="1" applyFill="1" applyBorder="1" applyProtection="1">
      <protection locked="0"/>
    </xf>
  </cellXfs>
  <cellStyles count="392">
    <cellStyle name=" 1" xfId="8" xr:uid="{00000000-0005-0000-0000-000000000000}"/>
    <cellStyle name="_07. расчет тарифа 2007 от 23.08.06 для аудиторов" xfId="9" xr:uid="{00000000-0005-0000-0000-000001000000}"/>
    <cellStyle name="_Агафонов ЛИЗИНГ 19 сентября" xfId="10" xr:uid="{00000000-0005-0000-0000-000002000000}"/>
    <cellStyle name="_Анализ_231207-3 (2)" xfId="11" xr:uid="{00000000-0005-0000-0000-000003000000}"/>
    <cellStyle name="_Заявка Тестова  СКОРРЕКТИРОВАННАЯ" xfId="12" xr:uid="{00000000-0005-0000-0000-000004000000}"/>
    <cellStyle name="_Инвест программа" xfId="13" xr:uid="{00000000-0005-0000-0000-000005000000}"/>
    <cellStyle name="_ИНФОРМАЦИЯ ПО ДОГОВОРАМ ЛИЗИНГА" xfId="14" xr:uid="{00000000-0005-0000-0000-000006000000}"/>
    <cellStyle name="_ИНФОРМАЦИЯ ПО ДОГОВОРАМ ЛИЗИНГА 19 мая" xfId="15" xr:uid="{00000000-0005-0000-0000-000007000000}"/>
    <cellStyle name="_ИНФОРМАЦИЯ ПО ДОГОВОРАМ ЛИЗИНГА 27.04.071" xfId="16" xr:uid="{00000000-0005-0000-0000-000008000000}"/>
    <cellStyle name="_ИНФОРМАЦИЯ ПО ДОГОВОРАМ ЛИЗИНГА1" xfId="17" xr:uid="{00000000-0005-0000-0000-000009000000}"/>
    <cellStyle name="_Копия Программа первоочередных мер_(правка 18 05 06 Усаров_2А_3)" xfId="18" xr:uid="{00000000-0005-0000-0000-00000A000000}"/>
    <cellStyle name="_Копия Свод все сети+" xfId="19" xr:uid="{00000000-0005-0000-0000-00000B000000}"/>
    <cellStyle name="_Копия формы для ФСК" xfId="20" xr:uid="{00000000-0005-0000-0000-00000C000000}"/>
    <cellStyle name="_ЛИЗИНГ" xfId="21" xr:uid="{00000000-0005-0000-0000-00000D000000}"/>
    <cellStyle name="_ЛИЗИНГ Агафонов 15.01.08" xfId="22" xr:uid="{00000000-0005-0000-0000-00000E000000}"/>
    <cellStyle name="_Лизинг справка по забалансу 3 апрель" xfId="23" xr:uid="{00000000-0005-0000-0000-00000F000000}"/>
    <cellStyle name="_Лист1" xfId="24" xr:uid="{00000000-0005-0000-0000-000010000000}"/>
    <cellStyle name="_Макет_Итоговый лист по анализу ИПР" xfId="25" xr:uid="{00000000-0005-0000-0000-000011000000}"/>
    <cellStyle name="_ОКС - программа кап.стройки" xfId="26" xr:uid="{00000000-0005-0000-0000-000012000000}"/>
    <cellStyle name="_Расчет амортизации-ОТПРАВКА" xfId="27" xr:uid="{00000000-0005-0000-0000-000013000000}"/>
    <cellStyle name="_смета расходов по версии ФСТ от 26.09.06 - Звержанская" xfId="28" xr:uid="{00000000-0005-0000-0000-000014000000}"/>
    <cellStyle name="_СМЕТЫ 2005 2006 2007" xfId="29" xr:uid="{00000000-0005-0000-0000-000015000000}"/>
    <cellStyle name="_Справка по забалансу по лизингу" xfId="30" xr:uid="{00000000-0005-0000-0000-000016000000}"/>
    <cellStyle name="_счета 2008 оплаченные в 2007г " xfId="31" xr:uid="{00000000-0005-0000-0000-000017000000}"/>
    <cellStyle name="_ТАРИФ1" xfId="32" xr:uid="{00000000-0005-0000-0000-000018000000}"/>
    <cellStyle name="_Фина план на 2007 год (ФО)" xfId="33" xr:uid="{00000000-0005-0000-0000-000019000000}"/>
    <cellStyle name="_ФП К" xfId="34" xr:uid="{00000000-0005-0000-0000-00001A000000}"/>
    <cellStyle name="_ФП К_к ФСТ" xfId="35" xr:uid="{00000000-0005-0000-0000-00001B000000}"/>
    <cellStyle name="_ФСТ-2007-отправка-сентябрь ИСТОЧНИКИ" xfId="36" xr:uid="{00000000-0005-0000-0000-00001C000000}"/>
    <cellStyle name="”ќђќ‘ћ‚›‰" xfId="38" xr:uid="{00000000-0005-0000-0000-00001E000000}"/>
    <cellStyle name="”љ‘ђћ‚ђќќ›‰" xfId="39" xr:uid="{00000000-0005-0000-0000-00001F000000}"/>
    <cellStyle name="„…ќ…†ќ›‰" xfId="40" xr:uid="{00000000-0005-0000-0000-000020000000}"/>
    <cellStyle name="‡ђѓћ‹ћ‚ћљ1" xfId="41" xr:uid="{00000000-0005-0000-0000-000021000000}"/>
    <cellStyle name="‡ђѓћ‹ћ‚ћљ2" xfId="42" xr:uid="{00000000-0005-0000-0000-000022000000}"/>
    <cellStyle name="’ћѓћ‚›‰" xfId="37" xr:uid="{00000000-0005-0000-0000-00001D000000}"/>
    <cellStyle name="20% - Акцент1 2" xfId="43" xr:uid="{00000000-0005-0000-0000-000023000000}"/>
    <cellStyle name="20% - Акцент1 2 2" xfId="44" xr:uid="{00000000-0005-0000-0000-000024000000}"/>
    <cellStyle name="20% - Акцент1 2 3" xfId="45" xr:uid="{00000000-0005-0000-0000-000025000000}"/>
    <cellStyle name="20% - Акцент1 3" xfId="46" xr:uid="{00000000-0005-0000-0000-000026000000}"/>
    <cellStyle name="20% - Акцент2 2" xfId="47" xr:uid="{00000000-0005-0000-0000-000027000000}"/>
    <cellStyle name="20% - Акцент2 2 2" xfId="48" xr:uid="{00000000-0005-0000-0000-000028000000}"/>
    <cellStyle name="20% - Акцент2 2 3" xfId="49" xr:uid="{00000000-0005-0000-0000-000029000000}"/>
    <cellStyle name="20% - Акцент2 3" xfId="50" xr:uid="{00000000-0005-0000-0000-00002A000000}"/>
    <cellStyle name="20% - Акцент3 2" xfId="51" xr:uid="{00000000-0005-0000-0000-00002B000000}"/>
    <cellStyle name="20% - Акцент3 2 2" xfId="52" xr:uid="{00000000-0005-0000-0000-00002C000000}"/>
    <cellStyle name="20% - Акцент3 2 3" xfId="53" xr:uid="{00000000-0005-0000-0000-00002D000000}"/>
    <cellStyle name="20% - Акцент3 3" xfId="54" xr:uid="{00000000-0005-0000-0000-00002E000000}"/>
    <cellStyle name="20% - Акцент4 2" xfId="55" xr:uid="{00000000-0005-0000-0000-00002F000000}"/>
    <cellStyle name="20% - Акцент4 2 2" xfId="56" xr:uid="{00000000-0005-0000-0000-000030000000}"/>
    <cellStyle name="20% - Акцент4 2 3" xfId="57" xr:uid="{00000000-0005-0000-0000-000031000000}"/>
    <cellStyle name="20% - Акцент4 3" xfId="58" xr:uid="{00000000-0005-0000-0000-000032000000}"/>
    <cellStyle name="20% - Акцент5 2" xfId="59" xr:uid="{00000000-0005-0000-0000-000033000000}"/>
    <cellStyle name="20% - Акцент5 2 2" xfId="60" xr:uid="{00000000-0005-0000-0000-000034000000}"/>
    <cellStyle name="20% - Акцент5 2 3" xfId="61" xr:uid="{00000000-0005-0000-0000-000035000000}"/>
    <cellStyle name="20% - Акцент5 3" xfId="62" xr:uid="{00000000-0005-0000-0000-000036000000}"/>
    <cellStyle name="20% - Акцент6 2" xfId="63" xr:uid="{00000000-0005-0000-0000-000037000000}"/>
    <cellStyle name="20% - Акцент6 2 2" xfId="64" xr:uid="{00000000-0005-0000-0000-000038000000}"/>
    <cellStyle name="20% - Акцент6 2 3" xfId="65" xr:uid="{00000000-0005-0000-0000-000039000000}"/>
    <cellStyle name="20% - Акцент6 3" xfId="66" xr:uid="{00000000-0005-0000-0000-00003A000000}"/>
    <cellStyle name="40% - Акцент1 2" xfId="67" xr:uid="{00000000-0005-0000-0000-00003B000000}"/>
    <cellStyle name="40% - Акцент1 2 2" xfId="68" xr:uid="{00000000-0005-0000-0000-00003C000000}"/>
    <cellStyle name="40% - Акцент1 2 3" xfId="69" xr:uid="{00000000-0005-0000-0000-00003D000000}"/>
    <cellStyle name="40% - Акцент1 3" xfId="70" xr:uid="{00000000-0005-0000-0000-00003E000000}"/>
    <cellStyle name="40% - Акцент2 2" xfId="71" xr:uid="{00000000-0005-0000-0000-00003F000000}"/>
    <cellStyle name="40% - Акцент2 2 2" xfId="72" xr:uid="{00000000-0005-0000-0000-000040000000}"/>
    <cellStyle name="40% - Акцент2 2 3" xfId="73" xr:uid="{00000000-0005-0000-0000-000041000000}"/>
    <cellStyle name="40% - Акцент2 3" xfId="74" xr:uid="{00000000-0005-0000-0000-000042000000}"/>
    <cellStyle name="40% - Акцент3 2" xfId="75" xr:uid="{00000000-0005-0000-0000-000043000000}"/>
    <cellStyle name="40% - Акцент3 2 2" xfId="76" xr:uid="{00000000-0005-0000-0000-000044000000}"/>
    <cellStyle name="40% - Акцент3 2 3" xfId="77" xr:uid="{00000000-0005-0000-0000-000045000000}"/>
    <cellStyle name="40% - Акцент3 3" xfId="78" xr:uid="{00000000-0005-0000-0000-000046000000}"/>
    <cellStyle name="40% - Акцент4 2" xfId="79" xr:uid="{00000000-0005-0000-0000-000047000000}"/>
    <cellStyle name="40% - Акцент4 2 2" xfId="80" xr:uid="{00000000-0005-0000-0000-000048000000}"/>
    <cellStyle name="40% - Акцент4 2 3" xfId="81" xr:uid="{00000000-0005-0000-0000-000049000000}"/>
    <cellStyle name="40% - Акцент4 3" xfId="82" xr:uid="{00000000-0005-0000-0000-00004A000000}"/>
    <cellStyle name="40% - Акцент5 2" xfId="83" xr:uid="{00000000-0005-0000-0000-00004B000000}"/>
    <cellStyle name="40% - Акцент5 2 2" xfId="84" xr:uid="{00000000-0005-0000-0000-00004C000000}"/>
    <cellStyle name="40% - Акцент5 2 3" xfId="85" xr:uid="{00000000-0005-0000-0000-00004D000000}"/>
    <cellStyle name="40% - Акцент5 3" xfId="86" xr:uid="{00000000-0005-0000-0000-00004E000000}"/>
    <cellStyle name="40% - Акцент6 2" xfId="87" xr:uid="{00000000-0005-0000-0000-00004F000000}"/>
    <cellStyle name="40% - Акцент6 2 2" xfId="88" xr:uid="{00000000-0005-0000-0000-000050000000}"/>
    <cellStyle name="40% - Акцент6 2 3" xfId="89" xr:uid="{00000000-0005-0000-0000-000051000000}"/>
    <cellStyle name="40% - Акцент6 3" xfId="90" xr:uid="{00000000-0005-0000-0000-000052000000}"/>
    <cellStyle name="60% - Акцент1 2" xfId="91" xr:uid="{00000000-0005-0000-0000-000053000000}"/>
    <cellStyle name="60% - Акцент1 2 2" xfId="92" xr:uid="{00000000-0005-0000-0000-000054000000}"/>
    <cellStyle name="60% - Акцент1 3" xfId="93" xr:uid="{00000000-0005-0000-0000-000055000000}"/>
    <cellStyle name="60% - Акцент2 2" xfId="94" xr:uid="{00000000-0005-0000-0000-000056000000}"/>
    <cellStyle name="60% - Акцент2 2 2" xfId="95" xr:uid="{00000000-0005-0000-0000-000057000000}"/>
    <cellStyle name="60% - Акцент2 3" xfId="96" xr:uid="{00000000-0005-0000-0000-000058000000}"/>
    <cellStyle name="60% - Акцент3 2" xfId="97" xr:uid="{00000000-0005-0000-0000-000059000000}"/>
    <cellStyle name="60% - Акцент3 2 2" xfId="98" xr:uid="{00000000-0005-0000-0000-00005A000000}"/>
    <cellStyle name="60% - Акцент3 3" xfId="99" xr:uid="{00000000-0005-0000-0000-00005B000000}"/>
    <cellStyle name="60% - Акцент4 2" xfId="100" xr:uid="{00000000-0005-0000-0000-00005C000000}"/>
    <cellStyle name="60% - Акцент4 2 2" xfId="101" xr:uid="{00000000-0005-0000-0000-00005D000000}"/>
    <cellStyle name="60% - Акцент4 3" xfId="102" xr:uid="{00000000-0005-0000-0000-00005E000000}"/>
    <cellStyle name="60% - Акцент5 2" xfId="103" xr:uid="{00000000-0005-0000-0000-00005F000000}"/>
    <cellStyle name="60% - Акцент5 2 2" xfId="104" xr:uid="{00000000-0005-0000-0000-000060000000}"/>
    <cellStyle name="60% - Акцент5 3" xfId="105" xr:uid="{00000000-0005-0000-0000-000061000000}"/>
    <cellStyle name="60% - Акцент6 2" xfId="106" xr:uid="{00000000-0005-0000-0000-000062000000}"/>
    <cellStyle name="60% - Акцент6 2 2" xfId="107" xr:uid="{00000000-0005-0000-0000-000063000000}"/>
    <cellStyle name="60% - Акцент6 3" xfId="108" xr:uid="{00000000-0005-0000-0000-000064000000}"/>
    <cellStyle name="Comma [0]_laroux" xfId="109" xr:uid="{00000000-0005-0000-0000-000065000000}"/>
    <cellStyle name="Comma_laroux" xfId="110" xr:uid="{00000000-0005-0000-0000-000066000000}"/>
    <cellStyle name="Currency [0]" xfId="111" xr:uid="{00000000-0005-0000-0000-000067000000}"/>
    <cellStyle name="Currency_laroux" xfId="112" xr:uid="{00000000-0005-0000-0000-000068000000}"/>
    <cellStyle name="Normal" xfId="113" xr:uid="{00000000-0005-0000-0000-000069000000}"/>
    <cellStyle name="Normal 1" xfId="114" xr:uid="{00000000-0005-0000-0000-00006A000000}"/>
    <cellStyle name="Normal 2" xfId="115" xr:uid="{00000000-0005-0000-0000-00006B000000}"/>
    <cellStyle name="Normal_ASUS" xfId="116" xr:uid="{00000000-0005-0000-0000-00006C000000}"/>
    <cellStyle name="Normal1" xfId="117" xr:uid="{00000000-0005-0000-0000-00006D000000}"/>
    <cellStyle name="Price_Body" xfId="118" xr:uid="{00000000-0005-0000-0000-00006E000000}"/>
    <cellStyle name="SAPBEXaggData" xfId="119" xr:uid="{00000000-0005-0000-0000-00006F000000}"/>
    <cellStyle name="SAPBEXaggDataEmph" xfId="120" xr:uid="{00000000-0005-0000-0000-000070000000}"/>
    <cellStyle name="SAPBEXaggItem" xfId="121" xr:uid="{00000000-0005-0000-0000-000071000000}"/>
    <cellStyle name="SAPBEXaggItemX" xfId="122" xr:uid="{00000000-0005-0000-0000-000072000000}"/>
    <cellStyle name="SAPBEXchaText" xfId="123" xr:uid="{00000000-0005-0000-0000-000073000000}"/>
    <cellStyle name="SAPBEXexcBad7" xfId="124" xr:uid="{00000000-0005-0000-0000-000074000000}"/>
    <cellStyle name="SAPBEXexcBad8" xfId="125" xr:uid="{00000000-0005-0000-0000-000075000000}"/>
    <cellStyle name="SAPBEXexcBad9" xfId="126" xr:uid="{00000000-0005-0000-0000-000076000000}"/>
    <cellStyle name="SAPBEXexcCritical4" xfId="127" xr:uid="{00000000-0005-0000-0000-000077000000}"/>
    <cellStyle name="SAPBEXexcCritical5" xfId="128" xr:uid="{00000000-0005-0000-0000-000078000000}"/>
    <cellStyle name="SAPBEXexcCritical6" xfId="129" xr:uid="{00000000-0005-0000-0000-000079000000}"/>
    <cellStyle name="SAPBEXexcGood1" xfId="130" xr:uid="{00000000-0005-0000-0000-00007A000000}"/>
    <cellStyle name="SAPBEXexcGood2" xfId="131" xr:uid="{00000000-0005-0000-0000-00007B000000}"/>
    <cellStyle name="SAPBEXexcGood3" xfId="132" xr:uid="{00000000-0005-0000-0000-00007C000000}"/>
    <cellStyle name="SAPBEXfilterDrill" xfId="133" xr:uid="{00000000-0005-0000-0000-00007D000000}"/>
    <cellStyle name="SAPBEXfilterItem" xfId="134" xr:uid="{00000000-0005-0000-0000-00007E000000}"/>
    <cellStyle name="SAPBEXfilterText" xfId="135" xr:uid="{00000000-0005-0000-0000-00007F000000}"/>
    <cellStyle name="SAPBEXformats" xfId="136" xr:uid="{00000000-0005-0000-0000-000080000000}"/>
    <cellStyle name="SAPBEXheaderItem" xfId="137" xr:uid="{00000000-0005-0000-0000-000081000000}"/>
    <cellStyle name="SAPBEXheaderText" xfId="138" xr:uid="{00000000-0005-0000-0000-000082000000}"/>
    <cellStyle name="SAPBEXHLevel0" xfId="139" xr:uid="{00000000-0005-0000-0000-000083000000}"/>
    <cellStyle name="SAPBEXHLevel0X" xfId="140" xr:uid="{00000000-0005-0000-0000-000084000000}"/>
    <cellStyle name="SAPBEXHLevel1" xfId="141" xr:uid="{00000000-0005-0000-0000-000085000000}"/>
    <cellStyle name="SAPBEXHLevel1X" xfId="142" xr:uid="{00000000-0005-0000-0000-000086000000}"/>
    <cellStyle name="SAPBEXHLevel2" xfId="143" xr:uid="{00000000-0005-0000-0000-000087000000}"/>
    <cellStyle name="SAPBEXHLevel2X" xfId="144" xr:uid="{00000000-0005-0000-0000-000088000000}"/>
    <cellStyle name="SAPBEXHLevel3" xfId="145" xr:uid="{00000000-0005-0000-0000-000089000000}"/>
    <cellStyle name="SAPBEXHLevel3X" xfId="146" xr:uid="{00000000-0005-0000-0000-00008A000000}"/>
    <cellStyle name="SAPBEXresData" xfId="147" xr:uid="{00000000-0005-0000-0000-00008B000000}"/>
    <cellStyle name="SAPBEXresDataEmph" xfId="148" xr:uid="{00000000-0005-0000-0000-00008C000000}"/>
    <cellStyle name="SAPBEXresItem" xfId="149" xr:uid="{00000000-0005-0000-0000-00008D000000}"/>
    <cellStyle name="SAPBEXresItemX" xfId="150" xr:uid="{00000000-0005-0000-0000-00008E000000}"/>
    <cellStyle name="SAPBEXstdData" xfId="151" xr:uid="{00000000-0005-0000-0000-00008F000000}"/>
    <cellStyle name="SAPBEXstdDataEmph" xfId="152" xr:uid="{00000000-0005-0000-0000-000090000000}"/>
    <cellStyle name="SAPBEXstdItem" xfId="153" xr:uid="{00000000-0005-0000-0000-000091000000}"/>
    <cellStyle name="SAPBEXstdItem 2" xfId="154" xr:uid="{00000000-0005-0000-0000-000092000000}"/>
    <cellStyle name="SAPBEXstdItemX" xfId="155" xr:uid="{00000000-0005-0000-0000-000093000000}"/>
    <cellStyle name="SAPBEXtitle" xfId="156" xr:uid="{00000000-0005-0000-0000-000094000000}"/>
    <cellStyle name="SAPBEXundefined" xfId="157" xr:uid="{00000000-0005-0000-0000-000095000000}"/>
    <cellStyle name="Акцент1 2" xfId="158" xr:uid="{00000000-0005-0000-0000-000096000000}"/>
    <cellStyle name="Акцент1 2 2" xfId="159" xr:uid="{00000000-0005-0000-0000-000097000000}"/>
    <cellStyle name="Акцент1 3" xfId="160" xr:uid="{00000000-0005-0000-0000-000098000000}"/>
    <cellStyle name="Акцент2 2" xfId="161" xr:uid="{00000000-0005-0000-0000-000099000000}"/>
    <cellStyle name="Акцент2 2 2" xfId="162" xr:uid="{00000000-0005-0000-0000-00009A000000}"/>
    <cellStyle name="Акцент2 3" xfId="163" xr:uid="{00000000-0005-0000-0000-00009B000000}"/>
    <cellStyle name="Акцент3 2" xfId="164" xr:uid="{00000000-0005-0000-0000-00009C000000}"/>
    <cellStyle name="Акцент3 2 2" xfId="165" xr:uid="{00000000-0005-0000-0000-00009D000000}"/>
    <cellStyle name="Акцент3 3" xfId="166" xr:uid="{00000000-0005-0000-0000-00009E000000}"/>
    <cellStyle name="Акцент4 2" xfId="167" xr:uid="{00000000-0005-0000-0000-00009F000000}"/>
    <cellStyle name="Акцент4 2 2" xfId="168" xr:uid="{00000000-0005-0000-0000-0000A0000000}"/>
    <cellStyle name="Акцент4 3" xfId="169" xr:uid="{00000000-0005-0000-0000-0000A1000000}"/>
    <cellStyle name="Акцент5 2" xfId="170" xr:uid="{00000000-0005-0000-0000-0000A2000000}"/>
    <cellStyle name="Акцент5 2 2" xfId="171" xr:uid="{00000000-0005-0000-0000-0000A3000000}"/>
    <cellStyle name="Акцент5 3" xfId="172" xr:uid="{00000000-0005-0000-0000-0000A4000000}"/>
    <cellStyle name="Акцент6 2" xfId="173" xr:uid="{00000000-0005-0000-0000-0000A5000000}"/>
    <cellStyle name="Акцент6 2 2" xfId="174" xr:uid="{00000000-0005-0000-0000-0000A6000000}"/>
    <cellStyle name="Акцент6 3" xfId="175" xr:uid="{00000000-0005-0000-0000-0000A7000000}"/>
    <cellStyle name="Беззащитный" xfId="176" xr:uid="{00000000-0005-0000-0000-0000A8000000}"/>
    <cellStyle name="Ввод  2" xfId="177" xr:uid="{00000000-0005-0000-0000-0000A9000000}"/>
    <cellStyle name="Ввод  2 2" xfId="178" xr:uid="{00000000-0005-0000-0000-0000AA000000}"/>
    <cellStyle name="Ввод  3" xfId="179" xr:uid="{00000000-0005-0000-0000-0000AB000000}"/>
    <cellStyle name="Вывод 2" xfId="180" xr:uid="{00000000-0005-0000-0000-0000AC000000}"/>
    <cellStyle name="Вывод 2 2" xfId="181" xr:uid="{00000000-0005-0000-0000-0000AD000000}"/>
    <cellStyle name="Вывод 3" xfId="182" xr:uid="{00000000-0005-0000-0000-0000AE000000}"/>
    <cellStyle name="Вычисление 2" xfId="183" xr:uid="{00000000-0005-0000-0000-0000AF000000}"/>
    <cellStyle name="Вычисление 2 2" xfId="184" xr:uid="{00000000-0005-0000-0000-0000B0000000}"/>
    <cellStyle name="Вычисление 3" xfId="185" xr:uid="{00000000-0005-0000-0000-0000B1000000}"/>
    <cellStyle name="Гиперссылка 2" xfId="186" xr:uid="{00000000-0005-0000-0000-0000B2000000}"/>
    <cellStyle name="Заголовок" xfId="187" xr:uid="{00000000-0005-0000-0000-0000B3000000}"/>
    <cellStyle name="Заголовок 1 2" xfId="188" xr:uid="{00000000-0005-0000-0000-0000B4000000}"/>
    <cellStyle name="Заголовок 1 2 2" xfId="189" xr:uid="{00000000-0005-0000-0000-0000B5000000}"/>
    <cellStyle name="Заголовок 1 3" xfId="190" xr:uid="{00000000-0005-0000-0000-0000B6000000}"/>
    <cellStyle name="Заголовок 2 2" xfId="191" xr:uid="{00000000-0005-0000-0000-0000B7000000}"/>
    <cellStyle name="Заголовок 2 2 2" xfId="192" xr:uid="{00000000-0005-0000-0000-0000B8000000}"/>
    <cellStyle name="Заголовок 2 3" xfId="193" xr:uid="{00000000-0005-0000-0000-0000B9000000}"/>
    <cellStyle name="Заголовок 3 2" xfId="194" xr:uid="{00000000-0005-0000-0000-0000BA000000}"/>
    <cellStyle name="Заголовок 3 2 2" xfId="195" xr:uid="{00000000-0005-0000-0000-0000BB000000}"/>
    <cellStyle name="Заголовок 3 3" xfId="196" xr:uid="{00000000-0005-0000-0000-0000BC000000}"/>
    <cellStyle name="Заголовок 4 2" xfId="197" xr:uid="{00000000-0005-0000-0000-0000BD000000}"/>
    <cellStyle name="Заголовок 4 2 2" xfId="198" xr:uid="{00000000-0005-0000-0000-0000BE000000}"/>
    <cellStyle name="Заголовок 4 3" xfId="199" xr:uid="{00000000-0005-0000-0000-0000BF000000}"/>
    <cellStyle name="ЗаголовокСтолбца" xfId="5" xr:uid="{00000000-0005-0000-0000-0000C0000000}"/>
    <cellStyle name="Защитный" xfId="200" xr:uid="{00000000-0005-0000-0000-0000C1000000}"/>
    <cellStyle name="Значение" xfId="6" xr:uid="{00000000-0005-0000-0000-0000C2000000}"/>
    <cellStyle name="Итог 2" xfId="201" xr:uid="{00000000-0005-0000-0000-0000C3000000}"/>
    <cellStyle name="Итог 2 2" xfId="202" xr:uid="{00000000-0005-0000-0000-0000C4000000}"/>
    <cellStyle name="Итог 3" xfId="203" xr:uid="{00000000-0005-0000-0000-0000C5000000}"/>
    <cellStyle name="Контрольная ячейка 2" xfId="204" xr:uid="{00000000-0005-0000-0000-0000C6000000}"/>
    <cellStyle name="Контрольная ячейка 2 2" xfId="205" xr:uid="{00000000-0005-0000-0000-0000C7000000}"/>
    <cellStyle name="Контрольная ячейка 3" xfId="206" xr:uid="{00000000-0005-0000-0000-0000C8000000}"/>
    <cellStyle name="Мои наименования показателей" xfId="207" xr:uid="{00000000-0005-0000-0000-0000C9000000}"/>
    <cellStyle name="Мой заголовок" xfId="208" xr:uid="{00000000-0005-0000-0000-0000CA000000}"/>
    <cellStyle name="Мой заголовок листа" xfId="209" xr:uid="{00000000-0005-0000-0000-0000CB000000}"/>
    <cellStyle name="Название 2" xfId="210" xr:uid="{00000000-0005-0000-0000-0000CC000000}"/>
    <cellStyle name="Название 2 2" xfId="211" xr:uid="{00000000-0005-0000-0000-0000CD000000}"/>
    <cellStyle name="Название 3" xfId="212" xr:uid="{00000000-0005-0000-0000-0000CE000000}"/>
    <cellStyle name="Нейтральный 2" xfId="213" xr:uid="{00000000-0005-0000-0000-0000CF000000}"/>
    <cellStyle name="Нейтральный 2 2" xfId="214" xr:uid="{00000000-0005-0000-0000-0000D0000000}"/>
    <cellStyle name="Нейтральный 3" xfId="215" xr:uid="{00000000-0005-0000-0000-0000D1000000}"/>
    <cellStyle name="Обычный" xfId="0" builtinId="0"/>
    <cellStyle name="Обычный 10" xfId="216" xr:uid="{00000000-0005-0000-0000-0000D3000000}"/>
    <cellStyle name="Обычный 10 2" xfId="217" xr:uid="{00000000-0005-0000-0000-0000D4000000}"/>
    <cellStyle name="Обычный 10 3" xfId="218" xr:uid="{00000000-0005-0000-0000-0000D5000000}"/>
    <cellStyle name="Обычный 10 4" xfId="219" xr:uid="{00000000-0005-0000-0000-0000D6000000}"/>
    <cellStyle name="Обычный 10 5" xfId="220" xr:uid="{00000000-0005-0000-0000-0000D7000000}"/>
    <cellStyle name="Обычный 10 5 2" xfId="221" xr:uid="{00000000-0005-0000-0000-0000D8000000}"/>
    <cellStyle name="Обычный 11" xfId="222" xr:uid="{00000000-0005-0000-0000-0000D9000000}"/>
    <cellStyle name="Обычный 11 2" xfId="223" xr:uid="{00000000-0005-0000-0000-0000DA000000}"/>
    <cellStyle name="Обычный 11 3" xfId="224" xr:uid="{00000000-0005-0000-0000-0000DB000000}"/>
    <cellStyle name="Обычный 110" xfId="225" xr:uid="{00000000-0005-0000-0000-0000DC000000}"/>
    <cellStyle name="Обычный 12" xfId="226" xr:uid="{00000000-0005-0000-0000-0000DD000000}"/>
    <cellStyle name="Обычный 12 2" xfId="227" xr:uid="{00000000-0005-0000-0000-0000DE000000}"/>
    <cellStyle name="Обычный 12 3" xfId="228" xr:uid="{00000000-0005-0000-0000-0000DF000000}"/>
    <cellStyle name="Обычный 13" xfId="229" xr:uid="{00000000-0005-0000-0000-0000E0000000}"/>
    <cellStyle name="Обычный 13 2" xfId="230" xr:uid="{00000000-0005-0000-0000-0000E1000000}"/>
    <cellStyle name="Обычный 14" xfId="231" xr:uid="{00000000-0005-0000-0000-0000E2000000}"/>
    <cellStyle name="Обычный 15" xfId="232" xr:uid="{00000000-0005-0000-0000-0000E3000000}"/>
    <cellStyle name="Обычный 15 2" xfId="233" xr:uid="{00000000-0005-0000-0000-0000E4000000}"/>
    <cellStyle name="Обычный 16" xfId="234" xr:uid="{00000000-0005-0000-0000-0000E5000000}"/>
    <cellStyle name="Обычный 16 2" xfId="235" xr:uid="{00000000-0005-0000-0000-0000E6000000}"/>
    <cellStyle name="Обычный 17" xfId="236" xr:uid="{00000000-0005-0000-0000-0000E7000000}"/>
    <cellStyle name="Обычный 2" xfId="2" xr:uid="{00000000-0005-0000-0000-0000E8000000}"/>
    <cellStyle name="Обычный 2 10" xfId="237" xr:uid="{00000000-0005-0000-0000-0000E9000000}"/>
    <cellStyle name="Обычный 2 11" xfId="238" xr:uid="{00000000-0005-0000-0000-0000EA000000}"/>
    <cellStyle name="Обычный 2 12" xfId="239" xr:uid="{00000000-0005-0000-0000-0000EB000000}"/>
    <cellStyle name="Обычный 2 2" xfId="240" xr:uid="{00000000-0005-0000-0000-0000EC000000}"/>
    <cellStyle name="Обычный 2 2 2" xfId="241" xr:uid="{00000000-0005-0000-0000-0000ED000000}"/>
    <cellStyle name="Обычный 2 2 2 2" xfId="242" xr:uid="{00000000-0005-0000-0000-0000EE000000}"/>
    <cellStyle name="Обычный 2 2 2 3" xfId="243" xr:uid="{00000000-0005-0000-0000-0000EF000000}"/>
    <cellStyle name="Обычный 2 2 3" xfId="244" xr:uid="{00000000-0005-0000-0000-0000F0000000}"/>
    <cellStyle name="Обычный 2 2 3 2" xfId="245" xr:uid="{00000000-0005-0000-0000-0000F1000000}"/>
    <cellStyle name="Обычный 2 2 4" xfId="246" xr:uid="{00000000-0005-0000-0000-0000F2000000}"/>
    <cellStyle name="Обычный 2 3" xfId="247" xr:uid="{00000000-0005-0000-0000-0000F3000000}"/>
    <cellStyle name="Обычный 2 3 2" xfId="248" xr:uid="{00000000-0005-0000-0000-0000F4000000}"/>
    <cellStyle name="Обычный 2 4" xfId="249" xr:uid="{00000000-0005-0000-0000-0000F5000000}"/>
    <cellStyle name="Обычный 2 5" xfId="250" xr:uid="{00000000-0005-0000-0000-0000F6000000}"/>
    <cellStyle name="Обычный 2 5 2" xfId="251" xr:uid="{00000000-0005-0000-0000-0000F7000000}"/>
    <cellStyle name="Обычный 2 5 3" xfId="252" xr:uid="{00000000-0005-0000-0000-0000F8000000}"/>
    <cellStyle name="Обычный 2 6" xfId="253" xr:uid="{00000000-0005-0000-0000-0000F9000000}"/>
    <cellStyle name="Обычный 2 7" xfId="254" xr:uid="{00000000-0005-0000-0000-0000FA000000}"/>
    <cellStyle name="Обычный 2 7 2" xfId="255" xr:uid="{00000000-0005-0000-0000-0000FB000000}"/>
    <cellStyle name="Обычный 2 8" xfId="256" xr:uid="{00000000-0005-0000-0000-0000FC000000}"/>
    <cellStyle name="Обычный 2 8 2" xfId="257" xr:uid="{00000000-0005-0000-0000-0000FD000000}"/>
    <cellStyle name="Обычный 2 8 3" xfId="258" xr:uid="{00000000-0005-0000-0000-0000FE000000}"/>
    <cellStyle name="Обычный 2 9" xfId="259" xr:uid="{00000000-0005-0000-0000-0000FF000000}"/>
    <cellStyle name="Обычный 3" xfId="4" xr:uid="{00000000-0005-0000-0000-000000010000}"/>
    <cellStyle name="Обычный 3 11" xfId="260" xr:uid="{00000000-0005-0000-0000-000001010000}"/>
    <cellStyle name="Обычный 3 2" xfId="261" xr:uid="{00000000-0005-0000-0000-000002010000}"/>
    <cellStyle name="Обычный 3 2 2" xfId="262" xr:uid="{00000000-0005-0000-0000-000003010000}"/>
    <cellStyle name="Обычный 3 2 2 2" xfId="263" xr:uid="{00000000-0005-0000-0000-000004010000}"/>
    <cellStyle name="Обычный 3 2 3" xfId="264" xr:uid="{00000000-0005-0000-0000-000005010000}"/>
    <cellStyle name="Обычный 3 2 4" xfId="265" xr:uid="{00000000-0005-0000-0000-000006010000}"/>
    <cellStyle name="Обычный 3 3" xfId="266" xr:uid="{00000000-0005-0000-0000-000007010000}"/>
    <cellStyle name="Обычный 3 3 2" xfId="267" xr:uid="{00000000-0005-0000-0000-000008010000}"/>
    <cellStyle name="Обычный 3 4" xfId="268" xr:uid="{00000000-0005-0000-0000-000009010000}"/>
    <cellStyle name="Обычный 3 5" xfId="269" xr:uid="{00000000-0005-0000-0000-00000A010000}"/>
    <cellStyle name="Обычный 3 6" xfId="270" xr:uid="{00000000-0005-0000-0000-00000B010000}"/>
    <cellStyle name="Обычный 3 7" xfId="271" xr:uid="{00000000-0005-0000-0000-00000C010000}"/>
    <cellStyle name="Обычный 3_ИП-май-2011" xfId="272" xr:uid="{00000000-0005-0000-0000-00000D010000}"/>
    <cellStyle name="Обычный 33" xfId="273" xr:uid="{00000000-0005-0000-0000-00000E010000}"/>
    <cellStyle name="Обычный 36 3" xfId="274" xr:uid="{00000000-0005-0000-0000-00000F010000}"/>
    <cellStyle name="Обычный 4" xfId="275" xr:uid="{00000000-0005-0000-0000-000010010000}"/>
    <cellStyle name="Обычный 4 2" xfId="276" xr:uid="{00000000-0005-0000-0000-000011010000}"/>
    <cellStyle name="Обычный 4 2 2" xfId="277" xr:uid="{00000000-0005-0000-0000-000012010000}"/>
    <cellStyle name="Обычный 4 2 3" xfId="278" xr:uid="{00000000-0005-0000-0000-000013010000}"/>
    <cellStyle name="Обычный 4 3" xfId="279" xr:uid="{00000000-0005-0000-0000-000014010000}"/>
    <cellStyle name="Обычный 5" xfId="280" xr:uid="{00000000-0005-0000-0000-000015010000}"/>
    <cellStyle name="Обычный 5 2" xfId="281" xr:uid="{00000000-0005-0000-0000-000016010000}"/>
    <cellStyle name="Обычный 5 3" xfId="282" xr:uid="{00000000-0005-0000-0000-000017010000}"/>
    <cellStyle name="Обычный 58" xfId="283" xr:uid="{00000000-0005-0000-0000-000018010000}"/>
    <cellStyle name="Обычный 6" xfId="284" xr:uid="{00000000-0005-0000-0000-000019010000}"/>
    <cellStyle name="Обычный 6 2" xfId="285" xr:uid="{00000000-0005-0000-0000-00001A010000}"/>
    <cellStyle name="Обычный 6 3" xfId="286" xr:uid="{00000000-0005-0000-0000-00001B010000}"/>
    <cellStyle name="Обычный 6 3 2" xfId="287" xr:uid="{00000000-0005-0000-0000-00001C010000}"/>
    <cellStyle name="Обычный 6 3 3" xfId="288" xr:uid="{00000000-0005-0000-0000-00001D010000}"/>
    <cellStyle name="Обычный 6 4" xfId="289" xr:uid="{00000000-0005-0000-0000-00001E010000}"/>
    <cellStyle name="Обычный 7" xfId="290" xr:uid="{00000000-0005-0000-0000-00001F010000}"/>
    <cellStyle name="Обычный 8" xfId="291" xr:uid="{00000000-0005-0000-0000-000020010000}"/>
    <cellStyle name="Обычный 8 2" xfId="292" xr:uid="{00000000-0005-0000-0000-000021010000}"/>
    <cellStyle name="Обычный 9" xfId="293" xr:uid="{00000000-0005-0000-0000-000022010000}"/>
    <cellStyle name="Обычный 9 2" xfId="294" xr:uid="{00000000-0005-0000-0000-000023010000}"/>
    <cellStyle name="Обычный 98" xfId="295" xr:uid="{00000000-0005-0000-0000-000024010000}"/>
    <cellStyle name="Плохой 2" xfId="296" xr:uid="{00000000-0005-0000-0000-000025010000}"/>
    <cellStyle name="Плохой 2 2" xfId="297" xr:uid="{00000000-0005-0000-0000-000026010000}"/>
    <cellStyle name="Плохой 3" xfId="298" xr:uid="{00000000-0005-0000-0000-000027010000}"/>
    <cellStyle name="Поле ввода" xfId="299" xr:uid="{00000000-0005-0000-0000-000028010000}"/>
    <cellStyle name="Пояснение 2" xfId="300" xr:uid="{00000000-0005-0000-0000-000029010000}"/>
    <cellStyle name="Пояснение 2 2" xfId="301" xr:uid="{00000000-0005-0000-0000-00002A010000}"/>
    <cellStyle name="Пояснение 3" xfId="302" xr:uid="{00000000-0005-0000-0000-00002B010000}"/>
    <cellStyle name="Примечание 2" xfId="303" xr:uid="{00000000-0005-0000-0000-00002C010000}"/>
    <cellStyle name="Примечание 2 2" xfId="304" xr:uid="{00000000-0005-0000-0000-00002D010000}"/>
    <cellStyle name="Примечание 2 3" xfId="305" xr:uid="{00000000-0005-0000-0000-00002E010000}"/>
    <cellStyle name="Примечание 3" xfId="306" xr:uid="{00000000-0005-0000-0000-00002F010000}"/>
    <cellStyle name="Примечание 4" xfId="307" xr:uid="{00000000-0005-0000-0000-000030010000}"/>
    <cellStyle name="Процентный 2" xfId="1" xr:uid="{00000000-0005-0000-0000-000031010000}"/>
    <cellStyle name="Процентный 2 2" xfId="308" xr:uid="{00000000-0005-0000-0000-000032010000}"/>
    <cellStyle name="Процентный 2 2 2" xfId="309" xr:uid="{00000000-0005-0000-0000-000033010000}"/>
    <cellStyle name="Процентный 2 3" xfId="310" xr:uid="{00000000-0005-0000-0000-000034010000}"/>
    <cellStyle name="Процентный 2 4" xfId="311" xr:uid="{00000000-0005-0000-0000-000035010000}"/>
    <cellStyle name="Связанная ячейка 2" xfId="312" xr:uid="{00000000-0005-0000-0000-000036010000}"/>
    <cellStyle name="Связанная ячейка 2 2" xfId="313" xr:uid="{00000000-0005-0000-0000-000037010000}"/>
    <cellStyle name="Связанная ячейка 3" xfId="314" xr:uid="{00000000-0005-0000-0000-000038010000}"/>
    <cellStyle name="Стиль 1" xfId="315" xr:uid="{00000000-0005-0000-0000-000039010000}"/>
    <cellStyle name="Стиль 1 2" xfId="316" xr:uid="{00000000-0005-0000-0000-00003A010000}"/>
    <cellStyle name="Стиль 1 2 2" xfId="317" xr:uid="{00000000-0005-0000-0000-00003B010000}"/>
    <cellStyle name="Стиль 1 20 2" xfId="318" xr:uid="{00000000-0005-0000-0000-00003C010000}"/>
    <cellStyle name="Стиль 1 22" xfId="319" xr:uid="{00000000-0005-0000-0000-00003D010000}"/>
    <cellStyle name="Стиль 1 3" xfId="320" xr:uid="{00000000-0005-0000-0000-00003E010000}"/>
    <cellStyle name="Текст предупреждения 2" xfId="321" xr:uid="{00000000-0005-0000-0000-00003F010000}"/>
    <cellStyle name="Текст предупреждения 2 2" xfId="322" xr:uid="{00000000-0005-0000-0000-000040010000}"/>
    <cellStyle name="Текст предупреждения 3" xfId="323" xr:uid="{00000000-0005-0000-0000-000041010000}"/>
    <cellStyle name="Текстовый" xfId="324" xr:uid="{00000000-0005-0000-0000-000042010000}"/>
    <cellStyle name="Тысячи [0]_3Com" xfId="325" xr:uid="{00000000-0005-0000-0000-000043010000}"/>
    <cellStyle name="Тысячи_3Com" xfId="326" xr:uid="{00000000-0005-0000-0000-000044010000}"/>
    <cellStyle name="Финансовый [0] 2" xfId="327" xr:uid="{00000000-0005-0000-0000-000045010000}"/>
    <cellStyle name="Финансовый 10" xfId="328" xr:uid="{00000000-0005-0000-0000-000046010000}"/>
    <cellStyle name="Финансовый 11" xfId="329" xr:uid="{00000000-0005-0000-0000-000047010000}"/>
    <cellStyle name="Финансовый 12" xfId="330" xr:uid="{00000000-0005-0000-0000-000048010000}"/>
    <cellStyle name="Финансовый 13" xfId="331" xr:uid="{00000000-0005-0000-0000-000049010000}"/>
    <cellStyle name="Финансовый 14" xfId="332" xr:uid="{00000000-0005-0000-0000-00004A010000}"/>
    <cellStyle name="Финансовый 15" xfId="333" xr:uid="{00000000-0005-0000-0000-00004B010000}"/>
    <cellStyle name="Финансовый 16" xfId="334" xr:uid="{00000000-0005-0000-0000-00004C010000}"/>
    <cellStyle name="Финансовый 17" xfId="335" xr:uid="{00000000-0005-0000-0000-00004D010000}"/>
    <cellStyle name="Финансовый 18" xfId="336" xr:uid="{00000000-0005-0000-0000-00004E010000}"/>
    <cellStyle name="Финансовый 19" xfId="337" xr:uid="{00000000-0005-0000-0000-00004F010000}"/>
    <cellStyle name="Финансовый 19 2" xfId="338" xr:uid="{00000000-0005-0000-0000-000050010000}"/>
    <cellStyle name="Финансовый 2" xfId="3" xr:uid="{00000000-0005-0000-0000-000051010000}"/>
    <cellStyle name="Финансовый 2 2" xfId="339" xr:uid="{00000000-0005-0000-0000-000052010000}"/>
    <cellStyle name="Финансовый 2 2 2" xfId="340" xr:uid="{00000000-0005-0000-0000-000053010000}"/>
    <cellStyle name="Финансовый 2 3" xfId="341" xr:uid="{00000000-0005-0000-0000-000054010000}"/>
    <cellStyle name="Финансовый 2 3 2" xfId="342" xr:uid="{00000000-0005-0000-0000-000055010000}"/>
    <cellStyle name="Финансовый 2 4" xfId="343" xr:uid="{00000000-0005-0000-0000-000056010000}"/>
    <cellStyle name="Финансовый 2 5" xfId="344" xr:uid="{00000000-0005-0000-0000-000057010000}"/>
    <cellStyle name="Финансовый 20" xfId="345" xr:uid="{00000000-0005-0000-0000-000058010000}"/>
    <cellStyle name="Финансовый 21" xfId="346" xr:uid="{00000000-0005-0000-0000-000059010000}"/>
    <cellStyle name="Финансовый 3" xfId="347" xr:uid="{00000000-0005-0000-0000-00005A010000}"/>
    <cellStyle name="Финансовый 3 2" xfId="348" xr:uid="{00000000-0005-0000-0000-00005B010000}"/>
    <cellStyle name="Финансовый 3 2 2" xfId="349" xr:uid="{00000000-0005-0000-0000-00005C010000}"/>
    <cellStyle name="Финансовый 3 3" xfId="350" xr:uid="{00000000-0005-0000-0000-00005D010000}"/>
    <cellStyle name="Финансовый 3 4" xfId="351" xr:uid="{00000000-0005-0000-0000-00005E010000}"/>
    <cellStyle name="Финансовый 4" xfId="352" xr:uid="{00000000-0005-0000-0000-00005F010000}"/>
    <cellStyle name="Финансовый 4 2" xfId="353" xr:uid="{00000000-0005-0000-0000-000060010000}"/>
    <cellStyle name="Финансовый 4 2 2" xfId="354" xr:uid="{00000000-0005-0000-0000-000061010000}"/>
    <cellStyle name="Финансовый 4 2 2 2" xfId="355" xr:uid="{00000000-0005-0000-0000-000062010000}"/>
    <cellStyle name="Финансовый 4 2 3" xfId="356" xr:uid="{00000000-0005-0000-0000-000063010000}"/>
    <cellStyle name="Финансовый 4 3" xfId="357" xr:uid="{00000000-0005-0000-0000-000064010000}"/>
    <cellStyle name="Финансовый 4 4" xfId="358" xr:uid="{00000000-0005-0000-0000-000065010000}"/>
    <cellStyle name="Финансовый 5" xfId="359" xr:uid="{00000000-0005-0000-0000-000066010000}"/>
    <cellStyle name="Финансовый 5 2" xfId="360" xr:uid="{00000000-0005-0000-0000-000067010000}"/>
    <cellStyle name="Финансовый 5 3" xfId="361" xr:uid="{00000000-0005-0000-0000-000068010000}"/>
    <cellStyle name="Финансовый 5 4" xfId="362" xr:uid="{00000000-0005-0000-0000-000069010000}"/>
    <cellStyle name="Финансовый 6" xfId="363" xr:uid="{00000000-0005-0000-0000-00006A010000}"/>
    <cellStyle name="Финансовый 6 2" xfId="364" xr:uid="{00000000-0005-0000-0000-00006B010000}"/>
    <cellStyle name="Финансовый 6 3" xfId="365" xr:uid="{00000000-0005-0000-0000-00006C010000}"/>
    <cellStyle name="Финансовый 6 4" xfId="366" xr:uid="{00000000-0005-0000-0000-00006D010000}"/>
    <cellStyle name="Финансовый 7" xfId="367" xr:uid="{00000000-0005-0000-0000-00006E010000}"/>
    <cellStyle name="Финансовый 8" xfId="368" xr:uid="{00000000-0005-0000-0000-00006F010000}"/>
    <cellStyle name="Финансовый 9" xfId="369" xr:uid="{00000000-0005-0000-0000-000070010000}"/>
    <cellStyle name="Формула" xfId="370" xr:uid="{00000000-0005-0000-0000-000071010000}"/>
    <cellStyle name="ФормулаВБ" xfId="7" xr:uid="{00000000-0005-0000-0000-000074010000}"/>
    <cellStyle name="ФормулаНаКонтроль" xfId="371" xr:uid="{00000000-0005-0000-0000-000075010000}"/>
    <cellStyle name="Хороший 2" xfId="372" xr:uid="{00000000-0005-0000-0000-000076010000}"/>
    <cellStyle name="Хороший 2 2" xfId="373" xr:uid="{00000000-0005-0000-0000-000077010000}"/>
    <cellStyle name="Хороший 3" xfId="374" xr:uid="{00000000-0005-0000-0000-000078010000}"/>
    <cellStyle name="Џђћ–…ќ’ќ›‰" xfId="375" xr:uid="{00000000-0005-0000-0000-000079010000}"/>
    <cellStyle name="㼿㼿" xfId="376" xr:uid="{00000000-0005-0000-0000-00007A010000}"/>
    <cellStyle name="㼿㼿?" xfId="377" xr:uid="{00000000-0005-0000-0000-00007B010000}"/>
    <cellStyle name="㼿㼿_Укрупненный расчет  Варнав._3" xfId="378" xr:uid="{00000000-0005-0000-0000-00007C010000}"/>
    <cellStyle name="㼿㼿㼿" xfId="379" xr:uid="{00000000-0005-0000-0000-00007D010000}"/>
    <cellStyle name="㼿㼿㼿?" xfId="380" xr:uid="{00000000-0005-0000-0000-00007E010000}"/>
    <cellStyle name="㼿㼿㼿_Укрупненный расчет  Варнав._6" xfId="381" xr:uid="{00000000-0005-0000-0000-00007F010000}"/>
    <cellStyle name="㼿㼿㼿㼿" xfId="382" xr:uid="{00000000-0005-0000-0000-000080010000}"/>
    <cellStyle name="㼿㼿㼿㼿?" xfId="383" xr:uid="{00000000-0005-0000-0000-000081010000}"/>
    <cellStyle name="㼿㼿㼿㼿_Укрупненный расчет  Варнав._5" xfId="384" xr:uid="{00000000-0005-0000-0000-000082010000}"/>
    <cellStyle name="㼿㼿㼿㼿㼿" xfId="385" xr:uid="{00000000-0005-0000-0000-000083010000}"/>
    <cellStyle name="㼿㼿㼿㼿㼿?" xfId="386" xr:uid="{00000000-0005-0000-0000-000084010000}"/>
    <cellStyle name="㼿㼿㼿㼿㼿_Укрупненный расчет  Варнав." xfId="387" xr:uid="{00000000-0005-0000-0000-000085010000}"/>
    <cellStyle name="㼿㼿㼿㼿㼿㼿?" xfId="388" xr:uid="{00000000-0005-0000-0000-000086010000}"/>
    <cellStyle name="㼿㼿㼿㼿㼿㼿㼿㼿" xfId="389" xr:uid="{00000000-0005-0000-0000-000087010000}"/>
    <cellStyle name="㼿㼿㼿㼿㼿㼿㼿㼿㼿" xfId="390" xr:uid="{00000000-0005-0000-0000-000088010000}"/>
    <cellStyle name="㼿㼿㼿㼿㼿㼿㼿㼿㼿㼿" xfId="391" xr:uid="{00000000-0005-0000-0000-000089010000}"/>
  </cellStyles>
  <dxfs count="0"/>
  <tableStyles count="0" defaultTableStyle="TableStyleMedium2" defaultPivotStyle="PivotStyleLight16"/>
  <colors>
    <mruColors>
      <color rgb="FFCCFFCC"/>
      <color rgb="FFFFFF99"/>
      <color rgb="FFFFFFCC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d1\DB\Tereza\EVRAZ%20-%20Reporting%20package\2006\Aktiva%20a%20pasiva\Aktiva%20a%20pasiva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Artem's\Fixed%20Income\&#1072;&#1096;&#1095;&#1091;&#1074;%20&#1096;&#1090;&#1089;&#1097;&#1100;&#1091;\PUBLIC\BLOOMBERG\gazpr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Documents%20and%20Settings\matvean\Local%20Settings\Temporary%20Internet%20Files\OLK4D9\RUR_Calc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\&#1087;&#1072;&#1087;&#1082;&#1072;%20&#1086;&#1073;&#1084;&#1077;&#1085;&#1072;\Users\&#1057;&#1077;&#1076;&#1072;&#1096;&#1082;&#1080;&#1085;&#1072;&#1043;&#1057;\Documents\&#1054;&#1090;&#1082;&#1088;&#1099;&#1090;&#1080;&#1077;%20&#1076;&#1077;&#1083;&#1072;\&#1073;&#1077;&#1085;&#1095;\BENCH.TSO.2015(v1.0)%20&#1088;&#1072;&#1073;&#1086;&#1095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mihaylov_sv\&#1056;&#1072;&#1073;&#1086;&#1095;&#1080;&#1081;%20&#1089;&#1090;&#1086;&#1083;\&#1055;&#1072;&#1082;&#1077;&#1090;%20&#1076;&#1083;&#1103;%20&#1087;&#1088;&#1077;&#1079;&#1077;&#1085;&#1090;&#1072;&#1094;&#1080;&#1080;%201%20&#1082;&#1074;&#1072;&#1088;&#1090;&#1072;&#1083;&#1072;%202007&#1075;\&#1059;&#1089;&#1090;&#1072;&#1088;&#1077;&#1074;&#1096;&#1072;&#1103;%20&#1080;&#1085;&#1092;&#1086;&#1088;&#1084;&#1072;&#1094;&#1080;&#1103;\&#1059;&#1056;%20&#1087;&#1086;%20&#1062;&#1060;&#1054;%2002.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СводЕАХ"/>
      <sheetName val="Лист1 (2)"/>
      <sheetName val="Balance Sheet"/>
      <sheetName val="полугодие"/>
      <sheetName val="Справочники"/>
      <sheetName val="ФИНПЛАН"/>
      <sheetName val="pasiva-skute?nost"/>
      <sheetName val="Фин план"/>
      <sheetName val="Languages"/>
      <sheetName val="MCS"/>
      <sheetName val="форма 6.1"/>
      <sheetName val="Y96LTEBHTMP2"/>
      <sheetName val="КлассНТМК"/>
      <sheetName val="КлассЗСМК"/>
      <sheetName val="FX rates"/>
      <sheetName val="план"/>
      <sheetName val="факт"/>
      <sheetName val="CurRates"/>
      <sheetName val="дек.разв.2011"/>
      <sheetName val="ОВИ_Группы"/>
      <sheetName val=" Форма П6.1 "/>
      <sheetName val="СВОД Ф15"/>
      <sheetName val="Настройки"/>
      <sheetName val="июнь пл-факт _изм"/>
      <sheetName val="19 CAPEX"/>
      <sheetName val="П ПП_МП"/>
      <sheetName val="rem"/>
      <sheetName val="Aktiva a pasiva 2006"/>
      <sheetName val="Откл_ по фин_ рез"/>
      <sheetName val="сводная"/>
      <sheetName val="ТАБЛИЦЫ"/>
      <sheetName val="9м"/>
      <sheetName val="3-01"/>
      <sheetName val="Sheet Index"/>
      <sheetName val="Variables"/>
      <sheetName val="пр-во_июль"/>
      <sheetName val="ДИТ"/>
      <sheetName val="сортамент"/>
      <sheetName val="1997 fin. res."/>
      <sheetName val="exch. rates"/>
      <sheetName val="Мероприятия"/>
      <sheetName val="MODEL"/>
      <sheetName val="ВГОК 2011"/>
      <sheetName val="EC552378 Corp Cusip8"/>
      <sheetName val="TT333718 Govt"/>
      <sheetName val="ЗСМК"/>
      <sheetName val="Цеховые"/>
      <sheetName val="Центральные"/>
      <sheetName val="карта метрик"/>
      <sheetName val="пл_выруч_В-Р"/>
      <sheetName val="Imp. Sensitivity"/>
      <sheetName val="Streamcore"/>
      <sheetName val="ER"/>
      <sheetName val="Лист27"/>
      <sheetName val="Лист28"/>
      <sheetName val="Лист29"/>
      <sheetName val="Assumptions"/>
      <sheetName val="Inputs"/>
      <sheetName val="SETKI"/>
      <sheetName val="нормы 5 лет"/>
      <sheetName val="PL"/>
      <sheetName val="Sales_prices"/>
      <sheetName val="Рабочий"/>
      <sheetName val="EBITDA Bridges v Budget"/>
      <sheetName val="2001"/>
      <sheetName val="Контроль"/>
      <sheetName val="Реестр 26.11.08"/>
      <sheetName val="ост ТМЦ"/>
      <sheetName val="Приложение 4"/>
      <sheetName val="Движение по месяцам"/>
      <sheetName val="Телефоны"/>
      <sheetName val="f_1"/>
      <sheetName val="Справ"/>
      <sheetName val="COMPS"/>
      <sheetName val="2012г."/>
      <sheetName val="Контрагенты"/>
      <sheetName val="DATA"/>
      <sheetName val="9 мес12"/>
      <sheetName val="окт12"/>
      <sheetName val="ноя12"/>
      <sheetName val="дек12"/>
      <sheetName val="1 пол12"/>
      <sheetName val="4. Ratios"/>
      <sheetName val="Виды затрат"/>
      <sheetName val="Единицы консолидации"/>
      <sheetName val="Счета"/>
      <sheetName val="Виды движения"/>
      <sheetName val="setup"/>
      <sheetName val="Otchet"/>
      <sheetName val="Взз"/>
      <sheetName val="Январь"/>
      <sheetName val="производство"/>
      <sheetName val="Configuration"/>
      <sheetName val="Лист1"/>
      <sheetName val="ф.2.3"/>
      <sheetName val="Отгрузка"/>
      <sheetName val="Поставка"/>
      <sheetName val="Сталь"/>
      <sheetName val="Title"/>
      <sheetName val="KPI 2014_дробление"/>
      <sheetName val="Данные для расчет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Content"/>
      <sheetName val="3. CFS"/>
      <sheetName val="9a. PP&amp;E"/>
      <sheetName val="10. Intangibles"/>
      <sheetName val="14.2 NRV allowance"/>
      <sheetName val="8. Income tax"/>
      <sheetName val="14.1 Inventory"/>
      <sheetName val="6.2 COS"/>
      <sheetName val="1.2  BS-IS 2009"/>
      <sheetName val="GAP для проработки"/>
      <sheetName val="4."/>
      <sheetName val="2.2 HSVC slag unprep"/>
      <sheetName val="2.1  HSVC slag prepared"/>
      <sheetName val="2.3  NTMK Slag"/>
      <sheetName val="5. Changes in WIP_FG (SAP)"/>
      <sheetName val="5. Changes in WIP_FG (SAP) (2)"/>
      <sheetName val="Production data"/>
      <sheetName val="3.2 Sales to Vanchem"/>
      <sheetName val="1. Production"/>
      <sheetName val="3.1 Sales"/>
      <sheetName val="26.11"/>
      <sheetName val="НТМК Сталь"/>
      <sheetName val="посты"/>
      <sheetName val="Ф15 (Секвестр)1"/>
      <sheetName val="на 12.09.14"/>
      <sheetName val="Общий 1"/>
      <sheetName val="Формат 2"/>
      <sheetName val="06.11"/>
      <sheetName val="дсп"/>
      <sheetName val=""/>
      <sheetName val="База"/>
      <sheetName val="Megamind"/>
      <sheetName val="UFOP (factor)"/>
      <sheetName val="UFOP (data)"/>
      <sheetName val="Ф11"/>
      <sheetName val="Ф7"/>
      <sheetName val="Ф20"/>
      <sheetName val="Ф6"/>
      <sheetName val="ПП"/>
      <sheetName val="Ф2.3"/>
      <sheetName val="Таштагол_т.т"/>
      <sheetName val="1 Общая информация"/>
      <sheetName val="Параметры"/>
      <sheetName val="Shadow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9.1"/>
      <sheetName val="10"/>
      <sheetName val="Библиотека"/>
      <sheetName val="VZZ_-_skutečnost"/>
      <sheetName val="VZZ_-_plán"/>
      <sheetName val="Лист1_(2)"/>
      <sheetName val="Balance_Sheet"/>
      <sheetName val="Фин_план"/>
      <sheetName val="FX_rates"/>
      <sheetName val="Aktiva_a_pasiva_2006"/>
      <sheetName val="Откл__по_фин__рез"/>
      <sheetName val="Sheet_Index"/>
      <sheetName val="1997_fin__res_"/>
      <sheetName val="exch__rates"/>
      <sheetName val="ВГОК_2011"/>
      <sheetName val="EC552378_Corp_Cusip8"/>
      <sheetName val="TT333718_Govt"/>
      <sheetName val="карта_метрик"/>
      <sheetName val="Imp__Sensitivity"/>
      <sheetName val="ост_ТМЦ"/>
      <sheetName val="Приложение_4"/>
      <sheetName val="нормы_5_лет"/>
      <sheetName val="2012г_"/>
      <sheetName val="EBITDA_Bridges_v_Budget"/>
      <sheetName val="Реестр_26_11_08"/>
      <sheetName val="9_мес12"/>
      <sheetName val="1_пол12"/>
      <sheetName val="4__Ratios"/>
      <sheetName val="Виды_затрат"/>
      <sheetName val="Единицы_консолидации"/>
      <sheetName val="Виды_движения"/>
      <sheetName val="Движение_по_месяцам"/>
      <sheetName val="форма_6_1"/>
      <sheetName val="дек_разв_2011"/>
      <sheetName val="_Форма_П6_1_"/>
      <sheetName val="СВОД_Ф15"/>
      <sheetName val="FCF"/>
      <sheetName val="станции дороги"/>
      <sheetName val="ПЛАН ПЛАТЕЖЕЙ НА"/>
      <sheetName val="СЕНТЯБРЬ++"/>
      <sheetName val="СЕНТЯБРЬ--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Материалы СЦ"/>
      <sheetName val="2 Параметры"/>
      <sheetName val="Грузополучатели - список"/>
      <sheetName val="Справочник"/>
      <sheetName val="4_ГОКи"/>
      <sheetName val="ф.14"/>
      <sheetName val="статьи ЕФО"/>
      <sheetName val="pasiva-skute_nost"/>
      <sheetName val="Смета  январь"/>
      <sheetName val="исх"/>
    </sheetNames>
    <sheetDataSet>
      <sheetData sheetId="0">
        <row r="1">
          <cell r="A1" t="str">
            <v xml:space="preserve">V?TKOVICE STEEL, a.s. </v>
          </cell>
        </row>
      </sheetData>
      <sheetData sheetId="1" refreshError="1">
        <row r="1">
          <cell r="A1" t="str">
            <v xml:space="preserve">VÍTKOVICE STEEL, a.s. </v>
          </cell>
        </row>
        <row r="15">
          <cell r="A15" t="str">
            <v xml:space="preserve">    Oceňovací rozdíly z přecenění při přeměnách</v>
          </cell>
        </row>
        <row r="16">
          <cell r="A16" t="str">
            <v xml:space="preserve">  Rezervní fondy, neděl. fond a ostatní fondy ze zisku</v>
          </cell>
        </row>
        <row r="17">
          <cell r="A17" t="str">
            <v xml:space="preserve">    Zákonný rezervní fond/Nedělitelný fond</v>
          </cell>
        </row>
        <row r="18">
          <cell r="A18" t="str">
            <v xml:space="preserve">    Statutární a ostatní fondy</v>
          </cell>
        </row>
        <row r="19">
          <cell r="A19" t="str">
            <v xml:space="preserve">  Výsledek hospodaření minulých let</v>
          </cell>
        </row>
        <row r="20">
          <cell r="A20" t="str">
            <v xml:space="preserve">    Nerozdělený zisk (neuhrazená ztráta) minulých let</v>
          </cell>
        </row>
        <row r="21">
          <cell r="A21" t="str">
            <v xml:space="preserve">    Výsledek hospodaření ve schvalovacím řízení</v>
          </cell>
        </row>
        <row r="22">
          <cell r="A22" t="str">
            <v xml:space="preserve"> Výsledek hospodaření běžného účetního období (+/-)</v>
          </cell>
        </row>
        <row r="23">
          <cell r="A23" t="str">
            <v>Cizí zdroje</v>
          </cell>
        </row>
        <row r="24">
          <cell r="A24" t="str">
            <v xml:space="preserve">  Rezervy</v>
          </cell>
        </row>
        <row r="25">
          <cell r="A25" t="str">
            <v xml:space="preserve">    Rezervy podle zvláštních právních předpisů</v>
          </cell>
        </row>
        <row r="35">
          <cell r="A35" t="str">
            <v xml:space="preserve">    Vydané dluhopisy</v>
          </cell>
          <cell r="C35">
            <v>0</v>
          </cell>
        </row>
        <row r="36">
          <cell r="A36" t="str">
            <v xml:space="preserve">    Dlouhodobé směnky k úhradě</v>
          </cell>
          <cell r="C36">
            <v>0</v>
          </cell>
        </row>
        <row r="37">
          <cell r="A37" t="str">
            <v xml:space="preserve">    Dohadné účty pasivní</v>
          </cell>
          <cell r="C37">
            <v>0</v>
          </cell>
        </row>
        <row r="38">
          <cell r="A38" t="str">
            <v xml:space="preserve">    Jiné závazky</v>
          </cell>
          <cell r="C38">
            <v>0</v>
          </cell>
        </row>
        <row r="39">
          <cell r="A39" t="str">
            <v xml:space="preserve">    Odložený daňový závazek</v>
          </cell>
          <cell r="C39">
            <v>0</v>
          </cell>
        </row>
        <row r="40">
          <cell r="A40" t="str">
            <v xml:space="preserve">  Krátkodobé závazky</v>
          </cell>
          <cell r="C40">
            <v>1746135</v>
          </cell>
        </row>
        <row r="41">
          <cell r="A41" t="str">
            <v xml:space="preserve">    Závazky z obchodních vztahů</v>
          </cell>
          <cell r="C41">
            <v>1545243</v>
          </cell>
        </row>
        <row r="42">
          <cell r="A42" t="str">
            <v xml:space="preserve">    Závazky k ovládaným a řízeným osobám</v>
          </cell>
          <cell r="C42">
            <v>0</v>
          </cell>
        </row>
        <row r="43">
          <cell r="A43" t="str">
            <v xml:space="preserve">    Závazky k účetním jednotkám pod podst.vlivem</v>
          </cell>
          <cell r="C43">
            <v>0</v>
          </cell>
        </row>
        <row r="44">
          <cell r="A44" t="str">
            <v xml:space="preserve">    Závazky ke společníkům, členům dr. a účastníkům sdruž.</v>
          </cell>
          <cell r="C44">
            <v>0</v>
          </cell>
        </row>
        <row r="45">
          <cell r="A45" t="str">
            <v xml:space="preserve">    Závazky k zaměstnancům</v>
          </cell>
          <cell r="C45">
            <v>30589</v>
          </cell>
        </row>
        <row r="46">
          <cell r="A46" t="str">
            <v xml:space="preserve">    Závazky ze sociálního zabezpečení a zdrav. pojištění</v>
          </cell>
          <cell r="C46">
            <v>18628</v>
          </cell>
        </row>
        <row r="47">
          <cell r="A47" t="str">
            <v xml:space="preserve">    Stát - daňové závazky a dotace</v>
          </cell>
          <cell r="C47">
            <v>8773</v>
          </cell>
        </row>
        <row r="48">
          <cell r="A48" t="str">
            <v xml:space="preserve">    Krátkodobé přijaté zálohy</v>
          </cell>
          <cell r="C48">
            <v>94899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  <sheetName val="COMPS"/>
      <sheetName val="1-ЭСПЦ"/>
      <sheetName val="BEX_MAIN"/>
      <sheetName val="Share Price 2002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_page"/>
      <sheetName val="RUR-base"/>
      <sheetName val="Feed page"/>
      <sheetName val="reuter_chains"/>
      <sheetName val="Assumptions"/>
      <sheetName val="EC552378 Corp Cusip8"/>
      <sheetName val="TT333718 Govt"/>
      <sheetName val="Цеховые"/>
      <sheetName val="Центральные"/>
      <sheetName val="XLR_NoRangeSheet"/>
      <sheetName val="Sets"/>
      <sheetName val="кварталы"/>
      <sheetName val="полугодие"/>
      <sheetName val="Вып.П.П."/>
      <sheetName val="База"/>
      <sheetName val="Структура портфеля"/>
      <sheetName val="стр.2"/>
      <sheetName val="Вып_П_П_"/>
      <sheetName val="BlooData"/>
      <sheetName val="Values"/>
      <sheetName val="MACRO"/>
      <sheetName val="St"/>
      <sheetName val="Счета"/>
      <sheetName val="2 Параметры"/>
      <sheetName val="1 Общая информация"/>
      <sheetName val="4 Смета"/>
      <sheetName val="14 Итоги"/>
      <sheetName val="7 Кредит"/>
      <sheetName val="2001"/>
      <sheetName val="Сталь"/>
      <sheetName val="CurRates"/>
      <sheetName val="MEF 2004"/>
      <sheetName val="КлассЗСМК"/>
      <sheetName val="Справ"/>
      <sheetName val="Лист1"/>
      <sheetName val="Контроль"/>
      <sheetName val="График"/>
      <sheetName val="план"/>
      <sheetName val="Input_Assumptions"/>
      <sheetName val="Акт сверки с ЗСМК"/>
      <sheetName val="Data USA Cdn$"/>
      <sheetName val="Data USA US$"/>
      <sheetName val="Inputs"/>
      <sheetName val="январь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ТСО 2"/>
      <sheetName val="ТСО 3"/>
      <sheetName val="ТСО 4"/>
      <sheetName val="ТСО 5"/>
      <sheetName val="ТСО 6"/>
      <sheetName val="ТСО 7"/>
      <sheetName val="ТСО 8"/>
      <sheetName val="ТСО 9"/>
      <sheetName val="ТСО 10"/>
      <sheetName val="ТСО 11"/>
      <sheetName val="ТСО 12"/>
      <sheetName val="ТСО 13"/>
      <sheetName val="ТСО 14"/>
      <sheetName val="ТСО 15"/>
      <sheetName val="ТСО 16"/>
      <sheetName val="ТСО 17"/>
      <sheetName val="ТСО 18"/>
      <sheetName val="ТСО 19"/>
      <sheetName val="ТСО 20"/>
      <sheetName val="ТСО 21"/>
      <sheetName val="ТСО 22"/>
      <sheetName val="ТСО 23"/>
      <sheetName val="ТСО 24"/>
      <sheetName val="ТСО 25"/>
      <sheetName val="ТСО 26"/>
      <sheetName val="ТСО 27"/>
      <sheetName val="ТСО 28"/>
      <sheetName val="ТСО 29"/>
      <sheetName val="ТСО 30"/>
      <sheetName val="ТСО 31"/>
      <sheetName val="ТСО 32"/>
      <sheetName val="ТСО 33"/>
      <sheetName val="ТСО 34"/>
      <sheetName val="ТСО 35"/>
      <sheetName val="ТСО 36"/>
      <sheetName val="ТСО 37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/>
      <sheetData sheetId="1"/>
      <sheetData sheetId="2">
        <row r="6">
          <cell r="E6" t="str">
            <v>Кемеровская область</v>
          </cell>
        </row>
      </sheetData>
      <sheetData sheetId="3">
        <row r="14">
          <cell r="D14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ПВ"/>
      <sheetName val="ФД"/>
      <sheetName val="ДИТ"/>
      <sheetName val="ДП"/>
      <sheetName val="ДСП"/>
      <sheetName val="КОиСИ"/>
      <sheetName val="ДБ"/>
      <sheetName val="Гл. инженер"/>
      <sheetName val="Дир. по производству"/>
      <sheetName val="АХА"/>
      <sheetName val="Дир. по сбыту"/>
      <sheetName val="Дир. по снабжению"/>
      <sheetName val="ПРИЛОЖЕНИЕ 2"/>
      <sheetName val="MAIN_page"/>
      <sheetName val="pasiva-skutečnost"/>
      <sheetName val="XLR_NoRangeSheet"/>
      <sheetName val="2 Параметры"/>
      <sheetName val="июнь пл-факт _изм"/>
      <sheetName val="Tr"/>
      <sheetName val="U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0"/>
  <dimension ref="A1:R38"/>
  <sheetViews>
    <sheetView view="pageBreakPreview" topLeftCell="B21" zoomScale="75" zoomScaleNormal="75" zoomScaleSheetLayoutView="75" workbookViewId="0">
      <selection activeCell="X30" sqref="X30"/>
    </sheetView>
  </sheetViews>
  <sheetFormatPr defaultColWidth="9.140625" defaultRowHeight="15"/>
  <cols>
    <col min="1" max="1" width="6.42578125" style="5" customWidth="1"/>
    <col min="2" max="2" width="37.7109375" style="6" customWidth="1"/>
    <col min="3" max="3" width="10" style="5" customWidth="1"/>
    <col min="4" max="4" width="12.7109375" style="7" customWidth="1"/>
    <col min="5" max="5" width="13.85546875" style="7" customWidth="1"/>
    <col min="6" max="6" width="12.7109375" style="7" customWidth="1"/>
    <col min="7" max="7" width="12" style="7" customWidth="1"/>
    <col min="8" max="8" width="7" style="7" customWidth="1"/>
    <col min="9" max="9" width="13.42578125" style="7" customWidth="1"/>
    <col min="10" max="10" width="13.28515625" style="7" customWidth="1"/>
    <col min="11" max="11" width="12.7109375" style="7" customWidth="1"/>
    <col min="12" max="12" width="12" style="7" customWidth="1"/>
    <col min="13" max="13" width="7.140625" style="7" customWidth="1"/>
    <col min="14" max="14" width="13.42578125" style="7" customWidth="1"/>
    <col min="15" max="15" width="13.28515625" style="7" customWidth="1"/>
    <col min="16" max="16" width="12.7109375" style="7" customWidth="1"/>
    <col min="17" max="17" width="12" style="7" customWidth="1"/>
    <col min="18" max="18" width="7.28515625" style="7" customWidth="1"/>
    <col min="19" max="16384" width="9.140625" style="6"/>
  </cols>
  <sheetData>
    <row r="1" spans="1:18" ht="20.25">
      <c r="B1" s="152" t="s">
        <v>229</v>
      </c>
    </row>
    <row r="2" spans="1:18" s="4" customFormat="1" ht="15.75">
      <c r="A2" s="189" t="s">
        <v>28</v>
      </c>
      <c r="B2" s="189"/>
      <c r="C2" s="189"/>
      <c r="D2" s="190"/>
      <c r="E2" s="3"/>
      <c r="F2" s="3"/>
      <c r="G2" s="3" t="s">
        <v>254</v>
      </c>
      <c r="H2" s="3"/>
      <c r="J2" s="3"/>
      <c r="K2" s="3"/>
      <c r="L2" s="3" t="s">
        <v>254</v>
      </c>
      <c r="M2" s="3"/>
      <c r="O2" s="3"/>
      <c r="P2" s="3"/>
      <c r="Q2" s="3" t="s">
        <v>254</v>
      </c>
    </row>
    <row r="3" spans="1:18" ht="15.75" thickBot="1"/>
    <row r="4" spans="1:18" ht="12.75" customHeight="1">
      <c r="A4" s="191" t="s">
        <v>29</v>
      </c>
      <c r="B4" s="193" t="s">
        <v>30</v>
      </c>
      <c r="C4" s="195" t="s">
        <v>31</v>
      </c>
      <c r="D4" s="186" t="s">
        <v>280</v>
      </c>
      <c r="E4" s="187"/>
      <c r="F4" s="187"/>
      <c r="G4" s="187"/>
      <c r="H4" s="188"/>
      <c r="I4" s="186" t="s">
        <v>281</v>
      </c>
      <c r="J4" s="187"/>
      <c r="K4" s="187"/>
      <c r="L4" s="187"/>
      <c r="M4" s="188"/>
      <c r="N4" s="186" t="s">
        <v>282</v>
      </c>
      <c r="O4" s="187"/>
      <c r="P4" s="187"/>
      <c r="Q4" s="187"/>
      <c r="R4" s="188"/>
    </row>
    <row r="5" spans="1:18" s="5" customFormat="1">
      <c r="A5" s="192"/>
      <c r="B5" s="194"/>
      <c r="C5" s="196"/>
      <c r="D5" s="8" t="s">
        <v>0</v>
      </c>
      <c r="E5" s="9" t="s">
        <v>6</v>
      </c>
      <c r="F5" s="9" t="s">
        <v>7</v>
      </c>
      <c r="G5" s="9" t="s">
        <v>8</v>
      </c>
      <c r="H5" s="10" t="s">
        <v>9</v>
      </c>
      <c r="I5" s="8" t="s">
        <v>0</v>
      </c>
      <c r="J5" s="9" t="s">
        <v>6</v>
      </c>
      <c r="K5" s="9" t="s">
        <v>7</v>
      </c>
      <c r="L5" s="9" t="s">
        <v>8</v>
      </c>
      <c r="M5" s="10" t="s">
        <v>9</v>
      </c>
      <c r="N5" s="8" t="s">
        <v>0</v>
      </c>
      <c r="O5" s="9" t="s">
        <v>6</v>
      </c>
      <c r="P5" s="9" t="s">
        <v>7</v>
      </c>
      <c r="Q5" s="9" t="s">
        <v>8</v>
      </c>
      <c r="R5" s="10" t="s">
        <v>9</v>
      </c>
    </row>
    <row r="6" spans="1:18" s="5" customFormat="1" ht="15.75" thickBot="1">
      <c r="A6" s="11">
        <v>1</v>
      </c>
      <c r="B6" s="12">
        <v>2</v>
      </c>
      <c r="C6" s="197"/>
      <c r="D6" s="13">
        <f>1</f>
        <v>1</v>
      </c>
      <c r="E6" s="14">
        <f>D6+1</f>
        <v>2</v>
      </c>
      <c r="F6" s="14">
        <f>E6+1</f>
        <v>3</v>
      </c>
      <c r="G6" s="14">
        <f>F6+1</f>
        <v>4</v>
      </c>
      <c r="H6" s="15">
        <f>G6+1</f>
        <v>5</v>
      </c>
      <c r="I6" s="13">
        <f>1</f>
        <v>1</v>
      </c>
      <c r="J6" s="14">
        <f>I6+1</f>
        <v>2</v>
      </c>
      <c r="K6" s="14">
        <f>J6+1</f>
        <v>3</v>
      </c>
      <c r="L6" s="14">
        <f>K6+1</f>
        <v>4</v>
      </c>
      <c r="M6" s="15">
        <f>L6+1</f>
        <v>5</v>
      </c>
      <c r="N6" s="13">
        <f>1</f>
        <v>1</v>
      </c>
      <c r="O6" s="14">
        <f>N6+1</f>
        <v>2</v>
      </c>
      <c r="P6" s="14">
        <f>O6+1</f>
        <v>3</v>
      </c>
      <c r="Q6" s="14">
        <f>P6+1</f>
        <v>4</v>
      </c>
      <c r="R6" s="15">
        <f>Q6+1</f>
        <v>5</v>
      </c>
    </row>
    <row r="7" spans="1:18" s="4" customFormat="1" ht="21" customHeight="1">
      <c r="A7" s="119" t="s">
        <v>15</v>
      </c>
      <c r="B7" s="120" t="s">
        <v>32</v>
      </c>
      <c r="C7" s="121" t="s">
        <v>33</v>
      </c>
      <c r="D7" s="105">
        <f>D16</f>
        <v>309455.19899999996</v>
      </c>
      <c r="E7" s="106">
        <f>E16</f>
        <v>271450.125</v>
      </c>
      <c r="F7" s="106">
        <f>SUM(F11:F16)</f>
        <v>196990.04200000002</v>
      </c>
      <c r="G7" s="106">
        <f>SUM(G11:G16)</f>
        <v>20708.621000000021</v>
      </c>
      <c r="H7" s="106">
        <f>SUM(H11:H16)</f>
        <v>0</v>
      </c>
      <c r="I7" s="105">
        <f>I16</f>
        <v>323165.72200000007</v>
      </c>
      <c r="J7" s="106">
        <f>J16</f>
        <v>264111.11200000002</v>
      </c>
      <c r="K7" s="106">
        <f>SUM(K11:K16)</f>
        <v>224587.25400000002</v>
      </c>
      <c r="L7" s="106">
        <f>SUM(L11:L16)</f>
        <v>19050.56700000001</v>
      </c>
      <c r="M7" s="106">
        <f>SUM(M11:M16)</f>
        <v>14.2</v>
      </c>
      <c r="N7" s="150">
        <f>N16</f>
        <v>632620.92099999997</v>
      </c>
      <c r="O7" s="106">
        <f>O16</f>
        <v>535561.23699999996</v>
      </c>
      <c r="P7" s="106">
        <f>SUM(P11:P16)</f>
        <v>421577.29600000003</v>
      </c>
      <c r="Q7" s="106">
        <f>SUM(Q11:Q16)</f>
        <v>39759.188000000031</v>
      </c>
      <c r="R7" s="106">
        <f>SUM(R11:R16)</f>
        <v>14.2</v>
      </c>
    </row>
    <row r="8" spans="1:18" s="4" customFormat="1">
      <c r="A8" s="122" t="s">
        <v>2</v>
      </c>
      <c r="B8" s="123" t="s">
        <v>34</v>
      </c>
      <c r="C8" s="124" t="s">
        <v>33</v>
      </c>
      <c r="D8" s="21"/>
      <c r="E8" s="107"/>
      <c r="F8" s="107">
        <f>F11</f>
        <v>160928.78000000003</v>
      </c>
      <c r="G8" s="107">
        <f>G12</f>
        <v>18764.809000000023</v>
      </c>
      <c r="H8" s="107">
        <f>SUM(H10:H13)</f>
        <v>0</v>
      </c>
      <c r="I8" s="21"/>
      <c r="J8" s="107"/>
      <c r="K8" s="107">
        <f>K11</f>
        <v>167299.48500000002</v>
      </c>
      <c r="L8" s="107">
        <f>L12</f>
        <v>17283.72600000001</v>
      </c>
      <c r="M8" s="107">
        <f>SUM(M10:M13)</f>
        <v>14.2</v>
      </c>
      <c r="N8" s="21"/>
      <c r="O8" s="107"/>
      <c r="P8" s="107">
        <f>P11</f>
        <v>328228.26500000001</v>
      </c>
      <c r="Q8" s="107">
        <f>Q12</f>
        <v>36048.535000000033</v>
      </c>
      <c r="R8" s="107">
        <f>SUM(R10:R13)</f>
        <v>14.2</v>
      </c>
    </row>
    <row r="9" spans="1:18">
      <c r="A9" s="122"/>
      <c r="B9" s="123" t="s">
        <v>35</v>
      </c>
      <c r="C9" s="125"/>
      <c r="D9" s="16"/>
      <c r="E9" s="17"/>
      <c r="F9" s="17"/>
      <c r="G9" s="17"/>
      <c r="H9" s="18"/>
      <c r="I9" s="16"/>
      <c r="J9" s="17"/>
      <c r="K9" s="17"/>
      <c r="L9" s="17"/>
      <c r="M9" s="18"/>
      <c r="N9" s="16"/>
      <c r="O9" s="17"/>
      <c r="P9" s="17"/>
      <c r="Q9" s="17"/>
      <c r="R9" s="18"/>
    </row>
    <row r="10" spans="1:18">
      <c r="A10" s="122"/>
      <c r="B10" s="123" t="s">
        <v>36</v>
      </c>
      <c r="C10" s="124" t="s">
        <v>37</v>
      </c>
      <c r="D10" s="16"/>
      <c r="E10" s="19"/>
      <c r="F10" s="19"/>
      <c r="G10" s="19"/>
      <c r="H10" s="20"/>
      <c r="I10" s="16"/>
      <c r="J10" s="19"/>
      <c r="K10" s="19"/>
      <c r="L10" s="19"/>
      <c r="M10" s="20"/>
      <c r="N10" s="16"/>
      <c r="O10" s="19"/>
      <c r="P10" s="19"/>
      <c r="Q10" s="19"/>
      <c r="R10" s="20"/>
    </row>
    <row r="11" spans="1:18">
      <c r="A11" s="122"/>
      <c r="B11" s="123" t="s">
        <v>6</v>
      </c>
      <c r="C11" s="124" t="s">
        <v>33</v>
      </c>
      <c r="D11" s="16"/>
      <c r="E11" s="17"/>
      <c r="F11" s="19">
        <f>E16-E22-E29-E33-E35</f>
        <v>160928.78000000003</v>
      </c>
      <c r="G11" s="19"/>
      <c r="H11" s="20"/>
      <c r="I11" s="16"/>
      <c r="J11" s="17"/>
      <c r="K11" s="19">
        <f>J16-J22-J29-J33-J35-M11</f>
        <v>167299.48500000002</v>
      </c>
      <c r="L11" s="19"/>
      <c r="M11" s="20"/>
      <c r="N11" s="16"/>
      <c r="O11" s="17"/>
      <c r="P11" s="19">
        <f>F11+K11</f>
        <v>328228.26500000001</v>
      </c>
      <c r="Q11" s="19"/>
      <c r="R11" s="19"/>
    </row>
    <row r="12" spans="1:18">
      <c r="A12" s="122"/>
      <c r="B12" s="123" t="s">
        <v>7</v>
      </c>
      <c r="C12" s="124" t="s">
        <v>33</v>
      </c>
      <c r="D12" s="16"/>
      <c r="E12" s="17"/>
      <c r="F12" s="17"/>
      <c r="G12" s="19">
        <f>F7-F22-F33-F35</f>
        <v>18764.809000000023</v>
      </c>
      <c r="H12" s="20"/>
      <c r="I12" s="16"/>
      <c r="J12" s="17"/>
      <c r="K12" s="17"/>
      <c r="L12" s="19">
        <f>K7-K22-K33-K35</f>
        <v>17283.72600000001</v>
      </c>
      <c r="M12" s="20"/>
      <c r="N12" s="16"/>
      <c r="O12" s="17"/>
      <c r="P12" s="17"/>
      <c r="Q12" s="19">
        <f>G12+L12</f>
        <v>36048.535000000033</v>
      </c>
      <c r="R12" s="19"/>
    </row>
    <row r="13" spans="1:18">
      <c r="A13" s="122"/>
      <c r="B13" s="123" t="s">
        <v>8</v>
      </c>
      <c r="C13" s="124" t="s">
        <v>33</v>
      </c>
      <c r="D13" s="16"/>
      <c r="E13" s="17"/>
      <c r="F13" s="17"/>
      <c r="G13" s="17"/>
      <c r="H13" s="20">
        <v>0</v>
      </c>
      <c r="I13" s="16"/>
      <c r="J13" s="17"/>
      <c r="K13" s="17"/>
      <c r="L13" s="17"/>
      <c r="M13" s="20">
        <v>14.2</v>
      </c>
      <c r="N13" s="16"/>
      <c r="O13" s="17"/>
      <c r="P13" s="17"/>
      <c r="Q13" s="17"/>
      <c r="R13" s="19">
        <f>H13+M13</f>
        <v>14.2</v>
      </c>
    </row>
    <row r="14" spans="1:18">
      <c r="A14" s="122" t="s">
        <v>3</v>
      </c>
      <c r="B14" s="123" t="s">
        <v>38</v>
      </c>
      <c r="C14" s="124" t="s">
        <v>33</v>
      </c>
      <c r="D14" s="21"/>
      <c r="E14" s="19"/>
      <c r="F14" s="19"/>
      <c r="G14" s="19"/>
      <c r="H14" s="20"/>
      <c r="I14" s="21"/>
      <c r="J14" s="19"/>
      <c r="K14" s="19"/>
      <c r="L14" s="19"/>
      <c r="M14" s="20"/>
      <c r="N14" s="21"/>
      <c r="O14" s="19"/>
      <c r="P14" s="19"/>
      <c r="Q14" s="19"/>
      <c r="R14" s="20"/>
    </row>
    <row r="15" spans="1:18">
      <c r="A15" s="122" t="s">
        <v>4</v>
      </c>
      <c r="B15" s="123" t="s">
        <v>39</v>
      </c>
      <c r="C15" s="124" t="s">
        <v>33</v>
      </c>
      <c r="D15" s="21"/>
      <c r="E15" s="19"/>
      <c r="F15" s="19"/>
      <c r="G15" s="19"/>
      <c r="H15" s="20"/>
      <c r="I15" s="21"/>
      <c r="J15" s="19"/>
      <c r="K15" s="19"/>
      <c r="L15" s="19"/>
      <c r="M15" s="20"/>
      <c r="N15" s="21"/>
      <c r="O15" s="19"/>
      <c r="P15" s="19"/>
      <c r="Q15" s="19"/>
      <c r="R15" s="20"/>
    </row>
    <row r="16" spans="1:18" ht="29.25" customHeight="1">
      <c r="A16" s="122" t="s">
        <v>5</v>
      </c>
      <c r="B16" s="123" t="s">
        <v>269</v>
      </c>
      <c r="C16" s="124" t="s">
        <v>33</v>
      </c>
      <c r="D16" s="21">
        <f>SUM(E16:G16)</f>
        <v>309455.19899999996</v>
      </c>
      <c r="E16" s="19">
        <f>SUM(E17:E21)</f>
        <v>271450.125</v>
      </c>
      <c r="F16" s="19">
        <f t="shared" ref="F16:G16" si="0">SUM(F18:F21)</f>
        <v>36061.262000000002</v>
      </c>
      <c r="G16" s="19">
        <f t="shared" si="0"/>
        <v>1943.8119999999999</v>
      </c>
      <c r="H16" s="20"/>
      <c r="I16" s="21">
        <f>SUM(J16:L16)</f>
        <v>323165.72200000007</v>
      </c>
      <c r="J16" s="19">
        <f>SUM(J17:J21)</f>
        <v>264111.11200000002</v>
      </c>
      <c r="K16" s="19">
        <f t="shared" ref="K16:L16" si="1">SUM(K18:K21)</f>
        <v>57287.769</v>
      </c>
      <c r="L16" s="19">
        <f t="shared" si="1"/>
        <v>1766.8409999999999</v>
      </c>
      <c r="M16" s="20"/>
      <c r="N16" s="21">
        <f>O16+P16+Q16</f>
        <v>632620.92099999997</v>
      </c>
      <c r="O16" s="19">
        <f t="shared" ref="O16:R22" si="2">E16+J16</f>
        <v>535561.23699999996</v>
      </c>
      <c r="P16" s="19">
        <f t="shared" si="2"/>
        <v>93349.031000000003</v>
      </c>
      <c r="Q16" s="19">
        <f t="shared" si="2"/>
        <v>3710.6529999999998</v>
      </c>
      <c r="R16" s="20"/>
    </row>
    <row r="17" spans="1:18" ht="16.5" customHeight="1">
      <c r="A17" s="122" t="s">
        <v>263</v>
      </c>
      <c r="B17" s="159" t="s">
        <v>286</v>
      </c>
      <c r="C17" s="124" t="s">
        <v>33</v>
      </c>
      <c r="D17" s="21">
        <f t="shared" ref="D17:D21" si="3">SUM(E17:G17)</f>
        <v>18867.758999999998</v>
      </c>
      <c r="E17" s="19">
        <v>18867.758999999998</v>
      </c>
      <c r="F17" s="19"/>
      <c r="G17" s="19"/>
      <c r="H17" s="147"/>
      <c r="I17" s="21">
        <f t="shared" ref="I17:I21" si="4">SUM(J17:L17)</f>
        <v>18361.201000000001</v>
      </c>
      <c r="J17" s="19">
        <v>18361.201000000001</v>
      </c>
      <c r="K17" s="19"/>
      <c r="L17" s="19"/>
      <c r="M17" s="147"/>
      <c r="N17" s="21">
        <f t="shared" ref="N17:N21" si="5">O17+P17+Q17</f>
        <v>37228.959999999999</v>
      </c>
      <c r="O17" s="19">
        <f t="shared" si="2"/>
        <v>37228.959999999999</v>
      </c>
      <c r="P17" s="19"/>
      <c r="Q17" s="19"/>
      <c r="R17" s="147"/>
    </row>
    <row r="18" spans="1:18" ht="18" customHeight="1">
      <c r="A18" s="122" t="s">
        <v>264</v>
      </c>
      <c r="B18" s="158" t="s">
        <v>275</v>
      </c>
      <c r="C18" s="124" t="s">
        <v>33</v>
      </c>
      <c r="D18" s="21">
        <f t="shared" si="3"/>
        <v>257534.45499999999</v>
      </c>
      <c r="E18" s="19">
        <v>220271.606</v>
      </c>
      <c r="F18" s="19">
        <v>35737.462</v>
      </c>
      <c r="G18" s="19">
        <v>1525.3869999999999</v>
      </c>
      <c r="H18" s="147"/>
      <c r="I18" s="21">
        <f t="shared" si="4"/>
        <v>272078.87299999996</v>
      </c>
      <c r="J18" s="19">
        <v>213690.59700000001</v>
      </c>
      <c r="K18" s="19">
        <v>56987.008000000002</v>
      </c>
      <c r="L18" s="19">
        <v>1401.268</v>
      </c>
      <c r="M18" s="147"/>
      <c r="N18" s="21">
        <f t="shared" si="5"/>
        <v>529613.32799999998</v>
      </c>
      <c r="O18" s="19">
        <f t="shared" si="2"/>
        <v>433962.20299999998</v>
      </c>
      <c r="P18" s="19">
        <f t="shared" ref="P18:P20" si="6">F18+K18</f>
        <v>92724.47</v>
      </c>
      <c r="Q18" s="19">
        <f t="shared" ref="Q18" si="7">G18+L18</f>
        <v>2926.6549999999997</v>
      </c>
      <c r="R18" s="147"/>
    </row>
    <row r="19" spans="1:18" ht="14.25" customHeight="1">
      <c r="A19" s="122" t="s">
        <v>265</v>
      </c>
      <c r="B19" s="123" t="s">
        <v>257</v>
      </c>
      <c r="C19" s="124" t="s">
        <v>33</v>
      </c>
      <c r="D19" s="21">
        <f t="shared" si="3"/>
        <v>32310.76</v>
      </c>
      <c r="E19" s="19">
        <v>32310.76</v>
      </c>
      <c r="F19" s="19"/>
      <c r="G19" s="19"/>
      <c r="H19" s="147"/>
      <c r="I19" s="21">
        <f t="shared" si="4"/>
        <v>32059.313999999998</v>
      </c>
      <c r="J19" s="19">
        <v>32059.313999999998</v>
      </c>
      <c r="K19" s="19"/>
      <c r="L19" s="19"/>
      <c r="M19" s="147"/>
      <c r="N19" s="21">
        <f t="shared" si="5"/>
        <v>64370.073999999993</v>
      </c>
      <c r="O19" s="19">
        <f t="shared" si="2"/>
        <v>64370.073999999993</v>
      </c>
      <c r="P19" s="19"/>
      <c r="Q19" s="19"/>
      <c r="R19" s="147"/>
    </row>
    <row r="20" spans="1:18" ht="16.5" customHeight="1">
      <c r="A20" s="122" t="s">
        <v>266</v>
      </c>
      <c r="B20" s="123" t="s">
        <v>238</v>
      </c>
      <c r="C20" s="124" t="s">
        <v>33</v>
      </c>
      <c r="D20" s="21">
        <f t="shared" si="3"/>
        <v>323.8</v>
      </c>
      <c r="E20" s="19"/>
      <c r="F20" s="19">
        <v>323.8</v>
      </c>
      <c r="G20" s="19"/>
      <c r="H20" s="147"/>
      <c r="I20" s="21">
        <f t="shared" si="4"/>
        <v>300.76100000000002</v>
      </c>
      <c r="J20" s="19"/>
      <c r="K20" s="19">
        <v>300.76100000000002</v>
      </c>
      <c r="L20" s="19"/>
      <c r="M20" s="147"/>
      <c r="N20" s="21">
        <f t="shared" si="5"/>
        <v>624.56100000000004</v>
      </c>
      <c r="O20" s="19"/>
      <c r="P20" s="19">
        <f t="shared" si="6"/>
        <v>624.56100000000004</v>
      </c>
      <c r="Q20" s="19"/>
      <c r="R20" s="147"/>
    </row>
    <row r="21" spans="1:18" ht="15" customHeight="1">
      <c r="A21" s="122" t="s">
        <v>267</v>
      </c>
      <c r="B21" s="123" t="s">
        <v>268</v>
      </c>
      <c r="C21" s="124" t="s">
        <v>33</v>
      </c>
      <c r="D21" s="21">
        <f t="shared" si="3"/>
        <v>418.42500000000001</v>
      </c>
      <c r="E21" s="19"/>
      <c r="F21" s="19"/>
      <c r="G21" s="19">
        <v>418.42500000000001</v>
      </c>
      <c r="H21" s="147"/>
      <c r="I21" s="21">
        <f t="shared" si="4"/>
        <v>365.57299999999998</v>
      </c>
      <c r="J21" s="19"/>
      <c r="K21" s="19"/>
      <c r="L21" s="19">
        <v>365.57299999999998</v>
      </c>
      <c r="M21" s="147"/>
      <c r="N21" s="21">
        <f t="shared" si="5"/>
        <v>783.99800000000005</v>
      </c>
      <c r="O21" s="19"/>
      <c r="P21" s="19"/>
      <c r="Q21" s="19">
        <f t="shared" ref="Q21" si="8">G21+L21</f>
        <v>783.99800000000005</v>
      </c>
      <c r="R21" s="147"/>
    </row>
    <row r="22" spans="1:18" s="4" customFormat="1">
      <c r="A22" s="122" t="s">
        <v>19</v>
      </c>
      <c r="B22" s="123" t="s">
        <v>40</v>
      </c>
      <c r="C22" s="124" t="s">
        <v>33</v>
      </c>
      <c r="D22" s="21">
        <f>SUM(E22:G22)</f>
        <v>6389.54</v>
      </c>
      <c r="E22" s="107">
        <v>4199.8500000000004</v>
      </c>
      <c r="F22" s="107">
        <v>2095.46</v>
      </c>
      <c r="G22" s="107">
        <v>94.23</v>
      </c>
      <c r="H22" s="109">
        <v>0</v>
      </c>
      <c r="I22" s="21">
        <f>SUM(J22:L22)</f>
        <v>6718.3320000000003</v>
      </c>
      <c r="J22" s="107">
        <v>4375.91</v>
      </c>
      <c r="K22" s="107">
        <v>2157.3510000000001</v>
      </c>
      <c r="L22" s="107">
        <v>185.071</v>
      </c>
      <c r="M22" s="107">
        <v>0</v>
      </c>
      <c r="N22" s="21">
        <f>O22+P22+Q22</f>
        <v>13107.871999999999</v>
      </c>
      <c r="O22" s="107">
        <f t="shared" si="2"/>
        <v>8575.76</v>
      </c>
      <c r="P22" s="107">
        <f t="shared" si="2"/>
        <v>4252.8109999999997</v>
      </c>
      <c r="Q22" s="107">
        <f t="shared" si="2"/>
        <v>279.30099999999999</v>
      </c>
      <c r="R22" s="107">
        <f t="shared" si="2"/>
        <v>0</v>
      </c>
    </row>
    <row r="23" spans="1:18" s="4" customFormat="1">
      <c r="A23" s="122"/>
      <c r="B23" s="123" t="s">
        <v>41</v>
      </c>
      <c r="C23" s="124" t="s">
        <v>1</v>
      </c>
      <c r="D23" s="154">
        <f>D22/D16*100</f>
        <v>2.0647706099776983</v>
      </c>
      <c r="E23" s="155">
        <f>E22/E7*100</f>
        <v>1.5471902987703543</v>
      </c>
      <c r="F23" s="155">
        <f t="shared" ref="F23:G23" si="9">F22/F7*100</f>
        <v>1.0637390493068679</v>
      </c>
      <c r="G23" s="155">
        <f t="shared" si="9"/>
        <v>0.45502788428065732</v>
      </c>
      <c r="H23" s="156">
        <v>0</v>
      </c>
      <c r="I23" s="154">
        <f>I22/I16*100</f>
        <v>2.0789123173156336</v>
      </c>
      <c r="J23" s="155">
        <f>J22/J7*100</f>
        <v>1.656844336030814</v>
      </c>
      <c r="K23" s="155">
        <f t="shared" ref="K23" si="10">K22/K7*100</f>
        <v>0.96058478901923783</v>
      </c>
      <c r="L23" s="155">
        <f t="shared" ref="L23" si="11">L22/L7*100</f>
        <v>0.97147239764569693</v>
      </c>
      <c r="M23" s="156">
        <v>0</v>
      </c>
      <c r="N23" s="154">
        <f>N22/N16*100</f>
        <v>2.0719947072379541</v>
      </c>
      <c r="O23" s="155">
        <f>O22/O7*100</f>
        <v>1.6012660005115347</v>
      </c>
      <c r="P23" s="155">
        <f t="shared" ref="P23" si="12">P22/P7*100</f>
        <v>1.0087855869733553</v>
      </c>
      <c r="Q23" s="155">
        <f t="shared" ref="Q23" si="13">Q22/Q7*100</f>
        <v>0.7024816502791752</v>
      </c>
      <c r="R23" s="108">
        <v>0</v>
      </c>
    </row>
    <row r="24" spans="1:18" s="4" customFormat="1" ht="28.5" customHeight="1">
      <c r="A24" s="126" t="s">
        <v>42</v>
      </c>
      <c r="B24" s="123" t="s">
        <v>43</v>
      </c>
      <c r="C24" s="124" t="s">
        <v>33</v>
      </c>
      <c r="D24" s="21"/>
      <c r="E24" s="107"/>
      <c r="F24" s="107"/>
      <c r="G24" s="107"/>
      <c r="H24" s="108"/>
      <c r="I24" s="21"/>
      <c r="J24" s="107"/>
      <c r="K24" s="107"/>
      <c r="L24" s="107"/>
      <c r="M24" s="108"/>
      <c r="N24" s="21"/>
      <c r="O24" s="107"/>
      <c r="P24" s="107"/>
      <c r="Q24" s="107"/>
      <c r="R24" s="108"/>
    </row>
    <row r="25" spans="1:18" s="4" customFormat="1" ht="31.5" customHeight="1">
      <c r="A25" s="126" t="s">
        <v>44</v>
      </c>
      <c r="B25" s="123" t="s">
        <v>45</v>
      </c>
      <c r="C25" s="124" t="s">
        <v>33</v>
      </c>
      <c r="D25" s="21"/>
      <c r="E25" s="19"/>
      <c r="F25" s="19"/>
      <c r="G25" s="19"/>
      <c r="H25" s="20"/>
      <c r="I25" s="21"/>
      <c r="J25" s="19"/>
      <c r="K25" s="19"/>
      <c r="L25" s="19"/>
      <c r="M25" s="20"/>
      <c r="N25" s="21"/>
      <c r="O25" s="19"/>
      <c r="P25" s="19"/>
      <c r="Q25" s="19"/>
      <c r="R25" s="20"/>
    </row>
    <row r="26" spans="1:18" s="4" customFormat="1" ht="30">
      <c r="A26" s="126" t="s">
        <v>46</v>
      </c>
      <c r="B26" s="123" t="s">
        <v>47</v>
      </c>
      <c r="C26" s="124" t="s">
        <v>33</v>
      </c>
      <c r="D26" s="21">
        <f>E26+F26+G26</f>
        <v>6389.54</v>
      </c>
      <c r="E26" s="19">
        <f>SUM(E27:E28)</f>
        <v>4199.8500000000004</v>
      </c>
      <c r="F26" s="19">
        <f t="shared" ref="F26:G26" si="14">SUM(F27:F28)</f>
        <v>2095.46</v>
      </c>
      <c r="G26" s="19">
        <f t="shared" si="14"/>
        <v>94.23</v>
      </c>
      <c r="H26" s="20"/>
      <c r="I26" s="21">
        <f>SUM(J26:L26)</f>
        <v>6718.3320000000003</v>
      </c>
      <c r="J26" s="19">
        <f>SUM(J27:J28)</f>
        <v>4375.91</v>
      </c>
      <c r="K26" s="19">
        <f t="shared" ref="K26" si="15">SUM(K27:K28)</f>
        <v>2157.3510000000001</v>
      </c>
      <c r="L26" s="19">
        <f t="shared" ref="L26" si="16">SUM(L27:L28)</f>
        <v>185.071</v>
      </c>
      <c r="M26" s="20"/>
      <c r="N26" s="21">
        <f>O26+P26+Q26</f>
        <v>13107.871999999999</v>
      </c>
      <c r="O26" s="19">
        <f t="shared" ref="O26:O31" si="17">E26+J26</f>
        <v>8575.76</v>
      </c>
      <c r="P26" s="19">
        <f t="shared" ref="P26:P27" si="18">F26+K26</f>
        <v>4252.8109999999997</v>
      </c>
      <c r="Q26" s="19">
        <f t="shared" ref="Q26:Q27" si="19">G26+L26</f>
        <v>279.30099999999999</v>
      </c>
      <c r="R26" s="20"/>
    </row>
    <row r="27" spans="1:18" s="4" customFormat="1" ht="30">
      <c r="A27" s="126" t="s">
        <v>48</v>
      </c>
      <c r="B27" s="123" t="s">
        <v>230</v>
      </c>
      <c r="C27" s="124" t="s">
        <v>33</v>
      </c>
      <c r="D27" s="21">
        <f>E27+F27+G27</f>
        <v>6387.9979999999996</v>
      </c>
      <c r="E27" s="19">
        <v>4198.308</v>
      </c>
      <c r="F27" s="19">
        <v>2095.46</v>
      </c>
      <c r="G27" s="19">
        <v>94.23</v>
      </c>
      <c r="H27" s="20"/>
      <c r="I27" s="21">
        <f>SUM(J27:L27)</f>
        <v>6717.1139999999996</v>
      </c>
      <c r="J27" s="19">
        <v>4374.692</v>
      </c>
      <c r="K27" s="19">
        <v>2157.3510000000001</v>
      </c>
      <c r="L27" s="19">
        <v>185.071</v>
      </c>
      <c r="M27" s="147"/>
      <c r="N27" s="21">
        <f t="shared" ref="N27:N29" si="20">O27+P27+Q27</f>
        <v>13105.111999999999</v>
      </c>
      <c r="O27" s="19">
        <f>E27+J27</f>
        <v>8573</v>
      </c>
      <c r="P27" s="19">
        <f t="shared" si="18"/>
        <v>4252.8109999999997</v>
      </c>
      <c r="Q27" s="19">
        <f t="shared" si="19"/>
        <v>279.30099999999999</v>
      </c>
      <c r="R27" s="20"/>
    </row>
    <row r="28" spans="1:18" s="4" customFormat="1" ht="30">
      <c r="A28" s="126" t="s">
        <v>276</v>
      </c>
      <c r="B28" s="123" t="s">
        <v>277</v>
      </c>
      <c r="C28" s="124" t="s">
        <v>33</v>
      </c>
      <c r="D28" s="21">
        <f>E28+F28+G28</f>
        <v>1.542</v>
      </c>
      <c r="E28" s="19">
        <v>1.542</v>
      </c>
      <c r="F28" s="19"/>
      <c r="G28" s="19"/>
      <c r="H28" s="20"/>
      <c r="I28" s="21">
        <f>SUM(J28:L28)</f>
        <v>1.218</v>
      </c>
      <c r="J28" s="19">
        <v>1.218</v>
      </c>
      <c r="K28" s="19"/>
      <c r="L28" s="19"/>
      <c r="M28" s="147"/>
      <c r="N28" s="21">
        <f t="shared" ref="N28" si="21">O28+P28+Q28</f>
        <v>2.76</v>
      </c>
      <c r="O28" s="19">
        <f t="shared" si="17"/>
        <v>2.76</v>
      </c>
      <c r="P28" s="19"/>
      <c r="Q28" s="19"/>
      <c r="R28" s="20"/>
    </row>
    <row r="29" spans="1:18" s="4" customFormat="1" ht="30">
      <c r="A29" s="122" t="s">
        <v>21</v>
      </c>
      <c r="B29" s="123" t="s">
        <v>49</v>
      </c>
      <c r="C29" s="124" t="s">
        <v>33</v>
      </c>
      <c r="D29" s="21">
        <f>SUM(E29:G29)</f>
        <v>429.81899999999996</v>
      </c>
      <c r="E29" s="19">
        <v>258.72199999999998</v>
      </c>
      <c r="F29" s="19"/>
      <c r="G29" s="19">
        <v>171.09700000000001</v>
      </c>
      <c r="H29" s="20"/>
      <c r="I29" s="21">
        <f>J29+L29</f>
        <v>310.065</v>
      </c>
      <c r="J29" s="19">
        <v>147.19399999999999</v>
      </c>
      <c r="K29" s="19"/>
      <c r="L29" s="19">
        <v>162.87100000000001</v>
      </c>
      <c r="M29" s="147"/>
      <c r="N29" s="21">
        <f t="shared" si="20"/>
        <v>739.88400000000001</v>
      </c>
      <c r="O29" s="19">
        <f t="shared" si="17"/>
        <v>405.91599999999994</v>
      </c>
      <c r="P29" s="19"/>
      <c r="Q29" s="19">
        <f t="shared" ref="Q29:R31" si="22">G29+L29</f>
        <v>333.96800000000002</v>
      </c>
      <c r="R29" s="20"/>
    </row>
    <row r="30" spans="1:18">
      <c r="A30" s="122" t="s">
        <v>22</v>
      </c>
      <c r="B30" s="123" t="s">
        <v>50</v>
      </c>
      <c r="C30" s="124" t="s">
        <v>33</v>
      </c>
      <c r="D30" s="21">
        <f>SUM(E30:G30)</f>
        <v>302635.83999999997</v>
      </c>
      <c r="E30" s="107">
        <f>SUM(E33:E35)</f>
        <v>106062.773</v>
      </c>
      <c r="F30" s="107">
        <f t="shared" ref="F30:H30" si="23">SUM(F33:F35)</f>
        <v>176129.77299999999</v>
      </c>
      <c r="G30" s="107">
        <f t="shared" si="23"/>
        <v>20443.294000000002</v>
      </c>
      <c r="H30" s="107">
        <f t="shared" si="23"/>
        <v>0</v>
      </c>
      <c r="I30" s="21">
        <f>SUM(J30:M30)</f>
        <v>316137.32500000001</v>
      </c>
      <c r="J30" s="107">
        <f>SUM(J33:J36)</f>
        <v>92288.523000000001</v>
      </c>
      <c r="K30" s="107">
        <f t="shared" ref="K30" si="24">SUM(K33:K36)</f>
        <v>205146.17700000003</v>
      </c>
      <c r="L30" s="107">
        <f>SUM(L33:L36)</f>
        <v>18688.424999999999</v>
      </c>
      <c r="M30" s="107">
        <f>SUM(M33:M36)</f>
        <v>14.2</v>
      </c>
      <c r="N30" s="21">
        <f>SUM(O30:R30)</f>
        <v>618773.16500000004</v>
      </c>
      <c r="O30" s="107">
        <f>E30+J30</f>
        <v>198351.296</v>
      </c>
      <c r="P30" s="107">
        <f t="shared" ref="P30:P31" si="25">F30+K30</f>
        <v>381275.95</v>
      </c>
      <c r="Q30" s="107">
        <f>G30+L30</f>
        <v>39131.718999999997</v>
      </c>
      <c r="R30" s="107">
        <f>H30+M30</f>
        <v>14.2</v>
      </c>
    </row>
    <row r="31" spans="1:18">
      <c r="A31" s="122" t="s">
        <v>10</v>
      </c>
      <c r="B31" s="123" t="s">
        <v>51</v>
      </c>
      <c r="C31" s="124" t="s">
        <v>33</v>
      </c>
      <c r="D31" s="21">
        <f>SUM(E31:G31)</f>
        <v>302635.83999999997</v>
      </c>
      <c r="E31" s="107">
        <f>'П1.6'!D45</f>
        <v>106062.77299999999</v>
      </c>
      <c r="F31" s="107">
        <f>'П1.6'!E45</f>
        <v>176129.77299999999</v>
      </c>
      <c r="G31" s="107">
        <f>'П1.6'!F45</f>
        <v>20443.294000000002</v>
      </c>
      <c r="H31" s="107">
        <f>'П1.6'!G45</f>
        <v>0</v>
      </c>
      <c r="I31" s="21">
        <f>SUM(J31:M31)</f>
        <v>316137.32499999995</v>
      </c>
      <c r="J31" s="107">
        <f>'П1.6'!D87</f>
        <v>92288.522999999986</v>
      </c>
      <c r="K31" s="107">
        <f>'П1.6'!E87</f>
        <v>205146.17699999997</v>
      </c>
      <c r="L31" s="107">
        <f>'П1.6'!F87</f>
        <v>18688.425000000003</v>
      </c>
      <c r="M31" s="107">
        <f>'П1.6'!G87</f>
        <v>14.2</v>
      </c>
      <c r="N31" s="21">
        <f>SUM(O31:R31)</f>
        <v>618773.16499999992</v>
      </c>
      <c r="O31" s="107">
        <f t="shared" si="17"/>
        <v>198351.29599999997</v>
      </c>
      <c r="P31" s="107">
        <f t="shared" si="25"/>
        <v>381275.94999999995</v>
      </c>
      <c r="Q31" s="107">
        <f t="shared" si="22"/>
        <v>39131.719000000005</v>
      </c>
      <c r="R31" s="107">
        <f t="shared" si="22"/>
        <v>14.2</v>
      </c>
    </row>
    <row r="32" spans="1:18">
      <c r="A32" s="122"/>
      <c r="B32" s="123" t="s">
        <v>52</v>
      </c>
      <c r="C32" s="124" t="s">
        <v>33</v>
      </c>
      <c r="D32" s="16"/>
      <c r="E32" s="17"/>
      <c r="F32" s="17"/>
      <c r="G32" s="17"/>
      <c r="H32" s="18"/>
      <c r="I32" s="16"/>
      <c r="J32" s="17"/>
      <c r="K32" s="17"/>
      <c r="L32" s="17"/>
      <c r="M32" s="148"/>
      <c r="N32" s="149"/>
      <c r="O32" s="17"/>
      <c r="P32" s="17"/>
      <c r="Q32" s="17"/>
      <c r="R32" s="18"/>
    </row>
    <row r="33" spans="1:18" ht="36.75" customHeight="1">
      <c r="A33" s="122"/>
      <c r="B33" s="123" t="s">
        <v>53</v>
      </c>
      <c r="C33" s="124" t="s">
        <v>33</v>
      </c>
      <c r="D33" s="21">
        <f>SUM(E33:H33)</f>
        <v>264315.495</v>
      </c>
      <c r="E33" s="19">
        <v>98902.517000000007</v>
      </c>
      <c r="F33" s="19">
        <v>145137.239</v>
      </c>
      <c r="G33" s="19">
        <v>20275.739000000001</v>
      </c>
      <c r="H33" s="20"/>
      <c r="I33" s="21">
        <f>SUM(J33:M33)</f>
        <v>280275.34700000001</v>
      </c>
      <c r="J33" s="19">
        <v>85843.667000000001</v>
      </c>
      <c r="K33" s="19">
        <v>175930.73800000001</v>
      </c>
      <c r="L33" s="19">
        <v>18486.741999999998</v>
      </c>
      <c r="M33" s="147">
        <v>14.2</v>
      </c>
      <c r="N33" s="21">
        <f>O33+P33+Q33+R33</f>
        <v>544590.84199999995</v>
      </c>
      <c r="O33" s="19">
        <f t="shared" ref="O33:O35" si="26">E33+J33</f>
        <v>184746.18400000001</v>
      </c>
      <c r="P33" s="19">
        <f t="shared" ref="P33:P35" si="27">F33+K33</f>
        <v>321067.97700000001</v>
      </c>
      <c r="Q33" s="19">
        <f t="shared" ref="Q33:R35" si="28">G33+L33</f>
        <v>38762.481</v>
      </c>
      <c r="R33" s="19">
        <f t="shared" si="28"/>
        <v>14.2</v>
      </c>
    </row>
    <row r="34" spans="1:18" ht="45">
      <c r="A34" s="122"/>
      <c r="B34" s="123" t="s">
        <v>54</v>
      </c>
      <c r="C34" s="124" t="s">
        <v>33</v>
      </c>
      <c r="D34" s="21"/>
      <c r="E34" s="19"/>
      <c r="F34" s="19"/>
      <c r="G34" s="19"/>
      <c r="H34" s="20"/>
      <c r="I34" s="21"/>
      <c r="J34" s="19"/>
      <c r="K34" s="19"/>
      <c r="L34" s="19"/>
      <c r="M34" s="20"/>
      <c r="N34" s="21"/>
      <c r="O34" s="19"/>
      <c r="P34" s="19"/>
      <c r="Q34" s="19"/>
      <c r="R34" s="20"/>
    </row>
    <row r="35" spans="1:18" ht="30">
      <c r="A35" s="127" t="s">
        <v>11</v>
      </c>
      <c r="B35" s="123" t="s">
        <v>55</v>
      </c>
      <c r="C35" s="124" t="s">
        <v>33</v>
      </c>
      <c r="D35" s="21">
        <f>SUM(E35:G35)</f>
        <v>38320.345000000001</v>
      </c>
      <c r="E35" s="19">
        <v>7160.2560000000003</v>
      </c>
      <c r="F35" s="19">
        <v>30992.534</v>
      </c>
      <c r="G35" s="19">
        <v>167.55500000000001</v>
      </c>
      <c r="H35" s="20"/>
      <c r="I35" s="21">
        <f>SUM(J35:M35)</f>
        <v>35861.977999999996</v>
      </c>
      <c r="J35" s="19">
        <v>6444.8559999999998</v>
      </c>
      <c r="K35" s="19">
        <v>29215.438999999998</v>
      </c>
      <c r="L35" s="19">
        <v>201.68299999999999</v>
      </c>
      <c r="M35" s="20"/>
      <c r="N35" s="21">
        <f t="shared" ref="N35" si="29">O35+P35+Q35</f>
        <v>74182.322999999989</v>
      </c>
      <c r="O35" s="19">
        <f t="shared" si="26"/>
        <v>13605.112000000001</v>
      </c>
      <c r="P35" s="19">
        <f t="shared" si="27"/>
        <v>60207.972999999998</v>
      </c>
      <c r="Q35" s="19">
        <f t="shared" si="28"/>
        <v>369.238</v>
      </c>
      <c r="R35" s="20"/>
    </row>
    <row r="36" spans="1:18" s="4" customFormat="1" ht="15.75" customHeight="1">
      <c r="A36" s="122" t="s">
        <v>27</v>
      </c>
      <c r="B36" s="123" t="s">
        <v>56</v>
      </c>
      <c r="C36" s="124" t="s">
        <v>33</v>
      </c>
      <c r="D36" s="21"/>
      <c r="E36" s="19"/>
      <c r="F36" s="19"/>
      <c r="G36" s="19"/>
      <c r="H36" s="20"/>
      <c r="I36" s="21"/>
      <c r="J36" s="19"/>
      <c r="K36" s="19"/>
      <c r="L36" s="19"/>
      <c r="M36" s="20"/>
      <c r="N36" s="21"/>
      <c r="O36" s="19"/>
      <c r="P36" s="19"/>
      <c r="Q36" s="19"/>
      <c r="R36" s="20"/>
    </row>
    <row r="37" spans="1:18" s="4" customFormat="1">
      <c r="A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s="4" customFormat="1">
      <c r="A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mergeCells count="7">
    <mergeCell ref="N4:R4"/>
    <mergeCell ref="A2:D2"/>
    <mergeCell ref="A4:A5"/>
    <mergeCell ref="B4:B5"/>
    <mergeCell ref="C4:C6"/>
    <mergeCell ref="D4:H4"/>
    <mergeCell ref="I4:M4"/>
  </mergeCells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1"/>
  <dimension ref="A1:AE41"/>
  <sheetViews>
    <sheetView view="pageBreakPreview" topLeftCell="D6" zoomScaleNormal="75" zoomScaleSheetLayoutView="100" workbookViewId="0">
      <selection activeCell="AC32" sqref="AC32"/>
    </sheetView>
  </sheetViews>
  <sheetFormatPr defaultColWidth="9.140625" defaultRowHeight="12.75"/>
  <cols>
    <col min="1" max="1" width="6.140625" style="22" customWidth="1"/>
    <col min="2" max="2" width="45.42578125" style="22" customWidth="1"/>
    <col min="3" max="3" width="6.5703125" style="23" customWidth="1"/>
    <col min="4" max="4" width="9.140625" style="22" customWidth="1"/>
    <col min="5" max="7" width="10.5703125" style="22" customWidth="1"/>
    <col min="8" max="8" width="8" style="22" customWidth="1"/>
    <col min="9" max="13" width="10.5703125" style="22" customWidth="1"/>
    <col min="14" max="14" width="9.140625" style="22" customWidth="1"/>
    <col min="15" max="17" width="10.5703125" style="22" customWidth="1"/>
    <col min="18" max="18" width="8" style="22" customWidth="1"/>
    <col min="19" max="24" width="0" style="22" hidden="1" customWidth="1"/>
    <col min="25" max="16384" width="9.140625" style="22"/>
  </cols>
  <sheetData>
    <row r="1" spans="1:28" ht="20.25">
      <c r="B1" s="152" t="str">
        <f>'П1.4'!B1</f>
        <v>ОАО "КузбассЭлектро"</v>
      </c>
    </row>
    <row r="2" spans="1:28" s="1" customFormat="1" ht="15.75">
      <c r="A2" s="198" t="s">
        <v>228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" t="s">
        <v>253</v>
      </c>
    </row>
    <row r="3" spans="1:28" ht="13.5" thickBot="1"/>
    <row r="4" spans="1:28" s="24" customFormat="1" ht="15">
      <c r="A4" s="200" t="s">
        <v>29</v>
      </c>
      <c r="B4" s="201" t="s">
        <v>30</v>
      </c>
      <c r="C4" s="203" t="s">
        <v>31</v>
      </c>
      <c r="D4" s="186" t="str">
        <f>'П1.4'!D4:H4</f>
        <v>Факт 1 полугодие 2023г.</v>
      </c>
      <c r="E4" s="187"/>
      <c r="F4" s="187"/>
      <c r="G4" s="187"/>
      <c r="H4" s="188"/>
      <c r="I4" s="186" t="str">
        <f>'П1.4'!I4:M4</f>
        <v>Факт 2 полугодие 2023г.</v>
      </c>
      <c r="J4" s="187"/>
      <c r="K4" s="187"/>
      <c r="L4" s="187"/>
      <c r="M4" s="188"/>
      <c r="N4" s="186" t="str">
        <f>'П1.4'!N4:R4</f>
        <v>ФАКТ 2023 год</v>
      </c>
      <c r="O4" s="187"/>
      <c r="P4" s="187"/>
      <c r="Q4" s="187"/>
      <c r="R4" s="188"/>
    </row>
    <row r="5" spans="1:28" s="28" customFormat="1">
      <c r="A5" s="200"/>
      <c r="B5" s="202"/>
      <c r="C5" s="204"/>
      <c r="D5" s="25" t="s">
        <v>0</v>
      </c>
      <c r="E5" s="26" t="s">
        <v>6</v>
      </c>
      <c r="F5" s="26" t="s">
        <v>7</v>
      </c>
      <c r="G5" s="26" t="s">
        <v>8</v>
      </c>
      <c r="H5" s="27" t="s">
        <v>9</v>
      </c>
      <c r="I5" s="25" t="s">
        <v>0</v>
      </c>
      <c r="J5" s="26" t="s">
        <v>6</v>
      </c>
      <c r="K5" s="26" t="s">
        <v>7</v>
      </c>
      <c r="L5" s="26" t="s">
        <v>8</v>
      </c>
      <c r="M5" s="27" t="s">
        <v>9</v>
      </c>
      <c r="N5" s="25" t="s">
        <v>0</v>
      </c>
      <c r="O5" s="26" t="s">
        <v>6</v>
      </c>
      <c r="P5" s="26" t="s">
        <v>7</v>
      </c>
      <c r="Q5" s="26" t="s">
        <v>8</v>
      </c>
      <c r="R5" s="27" t="s">
        <v>9</v>
      </c>
    </row>
    <row r="6" spans="1:28" s="28" customFormat="1" ht="13.5" thickBot="1">
      <c r="A6" s="29">
        <v>1</v>
      </c>
      <c r="B6" s="30">
        <v>2</v>
      </c>
      <c r="C6" s="205"/>
      <c r="D6" s="31">
        <f>1</f>
        <v>1</v>
      </c>
      <c r="E6" s="32">
        <f>D6+1</f>
        <v>2</v>
      </c>
      <c r="F6" s="32">
        <f>E6+1</f>
        <v>3</v>
      </c>
      <c r="G6" s="32">
        <f>F6+1</f>
        <v>4</v>
      </c>
      <c r="H6" s="33">
        <f>G6+1</f>
        <v>5</v>
      </c>
      <c r="I6" s="31">
        <f>1</f>
        <v>1</v>
      </c>
      <c r="J6" s="32">
        <f>I6+1</f>
        <v>2</v>
      </c>
      <c r="K6" s="32">
        <f>J6+1</f>
        <v>3</v>
      </c>
      <c r="L6" s="32">
        <f>K6+1</f>
        <v>4</v>
      </c>
      <c r="M6" s="33">
        <f>L6+1</f>
        <v>5</v>
      </c>
      <c r="N6" s="31">
        <f>1</f>
        <v>1</v>
      </c>
      <c r="O6" s="32">
        <f>N6+1</f>
        <v>2</v>
      </c>
      <c r="P6" s="32">
        <f>O6+1</f>
        <v>3</v>
      </c>
      <c r="Q6" s="32">
        <f>P6+1</f>
        <v>4</v>
      </c>
      <c r="R6" s="33">
        <f>Q6+1</f>
        <v>5</v>
      </c>
    </row>
    <row r="7" spans="1:28" s="24" customFormat="1">
      <c r="A7" s="128" t="s">
        <v>15</v>
      </c>
      <c r="B7" s="129" t="s">
        <v>57</v>
      </c>
      <c r="C7" s="130" t="s">
        <v>58</v>
      </c>
      <c r="D7" s="110">
        <f>D16</f>
        <v>81.861999999999995</v>
      </c>
      <c r="E7" s="110">
        <f t="shared" ref="E7" si="0">E12+E16</f>
        <v>71.814999999999998</v>
      </c>
      <c r="F7" s="110">
        <f>F11+F16</f>
        <v>51.715999999999994</v>
      </c>
      <c r="G7" s="110">
        <f>G12+G16</f>
        <v>6.1719999999999997</v>
      </c>
      <c r="H7" s="110">
        <f>H11+H16</f>
        <v>0</v>
      </c>
      <c r="I7" s="110">
        <f>I16</f>
        <v>83.7</v>
      </c>
      <c r="J7" s="110">
        <f t="shared" ref="J7" si="1">J12+J16</f>
        <v>68.444000000000003</v>
      </c>
      <c r="K7" s="110">
        <f>K11+K16</f>
        <v>57.619</v>
      </c>
      <c r="L7" s="110">
        <f>L12+L16</f>
        <v>5.631000000000002</v>
      </c>
      <c r="M7" s="110">
        <f>SUM(M11:M13)</f>
        <v>5.0000000000000001E-3</v>
      </c>
      <c r="N7" s="110">
        <f>N16</f>
        <v>82.781500000000008</v>
      </c>
      <c r="O7" s="110">
        <f t="shared" ref="O7" si="2">O12+O16</f>
        <v>70.129499999999993</v>
      </c>
      <c r="P7" s="110">
        <f>P11+P16</f>
        <v>54.667499999999997</v>
      </c>
      <c r="Q7" s="110">
        <f>Q12+Q16</f>
        <v>5.902000000000001</v>
      </c>
      <c r="R7" s="110">
        <f>SUM(R11:R13)</f>
        <v>1.5E-3</v>
      </c>
      <c r="S7" s="24">
        <f>(D7*6+I7*6)/12</f>
        <v>82.781000000000006</v>
      </c>
      <c r="T7" s="24">
        <f t="shared" ref="T7:V27" si="3">(E7*6+J7*6)/12</f>
        <v>70.129499999999993</v>
      </c>
      <c r="U7" s="24">
        <f t="shared" si="3"/>
        <v>54.667499999999997</v>
      </c>
      <c r="V7" s="24">
        <f>(G7*6+L7*6)/12</f>
        <v>5.9015000000000013</v>
      </c>
      <c r="Y7" s="170"/>
    </row>
    <row r="8" spans="1:28" s="24" customFormat="1">
      <c r="A8" s="131" t="s">
        <v>2</v>
      </c>
      <c r="B8" s="132" t="s">
        <v>34</v>
      </c>
      <c r="C8" s="130" t="s">
        <v>58</v>
      </c>
      <c r="D8" s="39"/>
      <c r="E8" s="111"/>
      <c r="F8" s="111">
        <f>F11</f>
        <v>42.182999999999993</v>
      </c>
      <c r="G8" s="111">
        <f>G12</f>
        <v>5.6579999999999995</v>
      </c>
      <c r="H8" s="112">
        <f>SUM(H10:H13)</f>
        <v>0</v>
      </c>
      <c r="I8" s="39"/>
      <c r="J8" s="111"/>
      <c r="K8" s="111">
        <f>K11</f>
        <v>42.822000000000003</v>
      </c>
      <c r="L8" s="111">
        <f>L12</f>
        <v>5.1720000000000024</v>
      </c>
      <c r="M8" s="112">
        <f>SUM(M10:M13)</f>
        <v>5.0000000000000001E-3</v>
      </c>
      <c r="N8" s="39"/>
      <c r="O8" s="111"/>
      <c r="P8" s="111">
        <f>P11</f>
        <v>42.502499999999998</v>
      </c>
      <c r="Q8" s="111">
        <f>Q12</f>
        <v>5.4160000000000013</v>
      </c>
      <c r="R8" s="112">
        <f>SUM(R10:R13)</f>
        <v>1.5E-3</v>
      </c>
      <c r="S8" s="24">
        <f t="shared" ref="S8:S36" si="4">(D8*6+I8*6)/12</f>
        <v>0</v>
      </c>
      <c r="T8" s="24">
        <f t="shared" si="3"/>
        <v>0</v>
      </c>
      <c r="U8" s="24">
        <f t="shared" si="3"/>
        <v>42.502499999999998</v>
      </c>
      <c r="V8" s="24">
        <f t="shared" si="3"/>
        <v>5.415</v>
      </c>
    </row>
    <row r="9" spans="1:28">
      <c r="A9" s="131"/>
      <c r="B9" s="132" t="s">
        <v>35</v>
      </c>
      <c r="C9" s="130"/>
      <c r="D9" s="34"/>
      <c r="E9" s="35"/>
      <c r="F9" s="35"/>
      <c r="G9" s="35"/>
      <c r="H9" s="36"/>
      <c r="I9" s="34"/>
      <c r="J9" s="35"/>
      <c r="K9" s="35"/>
      <c r="L9" s="35"/>
      <c r="M9" s="36"/>
      <c r="N9" s="34"/>
      <c r="O9" s="35"/>
      <c r="P9" s="35"/>
      <c r="Q9" s="35"/>
      <c r="R9" s="36"/>
      <c r="S9" s="24">
        <f t="shared" si="4"/>
        <v>0</v>
      </c>
      <c r="T9" s="24">
        <f t="shared" si="3"/>
        <v>0</v>
      </c>
      <c r="U9" s="24">
        <f t="shared" si="3"/>
        <v>0</v>
      </c>
      <c r="V9" s="24">
        <f t="shared" si="3"/>
        <v>0</v>
      </c>
    </row>
    <row r="10" spans="1:28">
      <c r="A10" s="131"/>
      <c r="B10" s="132" t="s">
        <v>36</v>
      </c>
      <c r="C10" s="130" t="s">
        <v>58</v>
      </c>
      <c r="D10" s="34"/>
      <c r="E10" s="37"/>
      <c r="F10" s="37"/>
      <c r="G10" s="37"/>
      <c r="H10" s="38"/>
      <c r="I10" s="34"/>
      <c r="J10" s="37"/>
      <c r="K10" s="37"/>
      <c r="L10" s="37"/>
      <c r="M10" s="38"/>
      <c r="N10" s="34"/>
      <c r="O10" s="37"/>
      <c r="P10" s="37"/>
      <c r="Q10" s="37"/>
      <c r="R10" s="38"/>
      <c r="S10" s="24">
        <f t="shared" si="4"/>
        <v>0</v>
      </c>
      <c r="T10" s="24">
        <f t="shared" si="3"/>
        <v>0</v>
      </c>
      <c r="U10" s="24">
        <f t="shared" si="3"/>
        <v>0</v>
      </c>
      <c r="V10" s="24">
        <f t="shared" si="3"/>
        <v>0</v>
      </c>
    </row>
    <row r="11" spans="1:28">
      <c r="A11" s="131"/>
      <c r="B11" s="132" t="s">
        <v>6</v>
      </c>
      <c r="C11" s="130" t="s">
        <v>58</v>
      </c>
      <c r="D11" s="34"/>
      <c r="E11" s="35"/>
      <c r="F11" s="37">
        <f>E16-E22-E29-E33-E36-H11</f>
        <v>42.182999999999993</v>
      </c>
      <c r="G11" s="37"/>
      <c r="H11" s="38"/>
      <c r="I11" s="34"/>
      <c r="J11" s="35"/>
      <c r="K11" s="37">
        <f>J16-J22-J29-J33-J36-M11</f>
        <v>42.822000000000003</v>
      </c>
      <c r="L11" s="37"/>
      <c r="M11" s="38"/>
      <c r="N11" s="34"/>
      <c r="O11" s="35"/>
      <c r="P11" s="37">
        <f>(F11+K11)/2</f>
        <v>42.502499999999998</v>
      </c>
      <c r="Q11" s="37"/>
      <c r="R11" s="37"/>
      <c r="S11" s="24">
        <f t="shared" si="4"/>
        <v>0</v>
      </c>
      <c r="T11" s="24">
        <f t="shared" si="3"/>
        <v>0</v>
      </c>
      <c r="U11" s="24">
        <f t="shared" si="3"/>
        <v>42.502499999999998</v>
      </c>
      <c r="V11" s="24">
        <f t="shared" si="3"/>
        <v>0</v>
      </c>
    </row>
    <row r="12" spans="1:28">
      <c r="A12" s="131"/>
      <c r="B12" s="132" t="s">
        <v>7</v>
      </c>
      <c r="C12" s="130" t="s">
        <v>58</v>
      </c>
      <c r="D12" s="34"/>
      <c r="E12" s="35"/>
      <c r="F12" s="35"/>
      <c r="G12" s="37">
        <f>F7-F22-F33-F36-H11</f>
        <v>5.6579999999999995</v>
      </c>
      <c r="H12" s="38"/>
      <c r="I12" s="34"/>
      <c r="J12" s="35"/>
      <c r="K12" s="35"/>
      <c r="L12" s="37">
        <f>K7-K22-K33-K36-M11</f>
        <v>5.1720000000000024</v>
      </c>
      <c r="M12" s="38"/>
      <c r="N12" s="34"/>
      <c r="O12" s="35"/>
      <c r="P12" s="35"/>
      <c r="Q12" s="37">
        <f>(G12+L12)/2+0.001</f>
        <v>5.4160000000000013</v>
      </c>
      <c r="R12" s="38"/>
      <c r="S12" s="24">
        <f t="shared" si="4"/>
        <v>0</v>
      </c>
      <c r="T12" s="24">
        <f t="shared" si="3"/>
        <v>0</v>
      </c>
      <c r="U12" s="24">
        <f t="shared" si="3"/>
        <v>0</v>
      </c>
      <c r="V12" s="24">
        <f t="shared" si="3"/>
        <v>5.415</v>
      </c>
    </row>
    <row r="13" spans="1:28">
      <c r="A13" s="131"/>
      <c r="B13" s="132" t="s">
        <v>8</v>
      </c>
      <c r="C13" s="130" t="s">
        <v>58</v>
      </c>
      <c r="D13" s="34"/>
      <c r="E13" s="35"/>
      <c r="F13" s="35"/>
      <c r="G13" s="35"/>
      <c r="H13" s="38">
        <v>0</v>
      </c>
      <c r="I13" s="34"/>
      <c r="J13" s="35"/>
      <c r="K13" s="35"/>
      <c r="L13" s="35"/>
      <c r="M13" s="38">
        <v>5.0000000000000001E-3</v>
      </c>
      <c r="N13" s="34"/>
      <c r="O13" s="35"/>
      <c r="P13" s="35"/>
      <c r="Q13" s="35"/>
      <c r="R13" s="37">
        <f>(H13+M13)/2-0.001</f>
        <v>1.5E-3</v>
      </c>
      <c r="S13" s="24">
        <f t="shared" si="4"/>
        <v>0</v>
      </c>
      <c r="T13" s="24">
        <f t="shared" si="3"/>
        <v>0</v>
      </c>
      <c r="U13" s="24">
        <f t="shared" si="3"/>
        <v>0</v>
      </c>
      <c r="V13" s="24">
        <f t="shared" si="3"/>
        <v>0</v>
      </c>
    </row>
    <row r="14" spans="1:28" ht="15">
      <c r="A14" s="131" t="s">
        <v>3</v>
      </c>
      <c r="B14" s="123" t="s">
        <v>59</v>
      </c>
      <c r="C14" s="130" t="s">
        <v>58</v>
      </c>
      <c r="D14" s="39"/>
      <c r="E14" s="37"/>
      <c r="F14" s="37"/>
      <c r="G14" s="37"/>
      <c r="H14" s="38"/>
      <c r="I14" s="39"/>
      <c r="J14" s="37"/>
      <c r="K14" s="37"/>
      <c r="L14" s="37"/>
      <c r="M14" s="38"/>
      <c r="N14" s="39"/>
      <c r="O14" s="37"/>
      <c r="P14" s="37"/>
      <c r="Q14" s="37"/>
      <c r="R14" s="38"/>
      <c r="S14" s="24">
        <f t="shared" si="4"/>
        <v>0</v>
      </c>
      <c r="T14" s="24">
        <f t="shared" si="3"/>
        <v>0</v>
      </c>
      <c r="U14" s="24">
        <f t="shared" si="3"/>
        <v>0</v>
      </c>
      <c r="V14" s="24">
        <f t="shared" si="3"/>
        <v>0</v>
      </c>
    </row>
    <row r="15" spans="1:28" ht="15">
      <c r="A15" s="131" t="s">
        <v>4</v>
      </c>
      <c r="B15" s="123" t="s">
        <v>13</v>
      </c>
      <c r="C15" s="130" t="s">
        <v>58</v>
      </c>
      <c r="D15" s="39"/>
      <c r="E15" s="37"/>
      <c r="F15" s="37"/>
      <c r="G15" s="37"/>
      <c r="H15" s="38"/>
      <c r="I15" s="39"/>
      <c r="J15" s="37"/>
      <c r="K15" s="37"/>
      <c r="L15" s="37"/>
      <c r="M15" s="38"/>
      <c r="N15" s="39"/>
      <c r="O15" s="37"/>
      <c r="P15" s="37"/>
      <c r="Q15" s="37"/>
      <c r="R15" s="38"/>
      <c r="S15" s="24">
        <f t="shared" si="4"/>
        <v>0</v>
      </c>
      <c r="T15" s="24">
        <f t="shared" si="3"/>
        <v>0</v>
      </c>
      <c r="U15" s="24">
        <f t="shared" si="3"/>
        <v>0</v>
      </c>
      <c r="V15" s="24">
        <f t="shared" si="3"/>
        <v>0</v>
      </c>
    </row>
    <row r="16" spans="1:28" ht="15">
      <c r="A16" s="131" t="s">
        <v>5</v>
      </c>
      <c r="B16" s="123" t="s">
        <v>60</v>
      </c>
      <c r="C16" s="130" t="s">
        <v>58</v>
      </c>
      <c r="D16" s="39">
        <f>E16+F16+G16</f>
        <v>81.861999999999995</v>
      </c>
      <c r="E16" s="37">
        <f>SUM(E17:E21)</f>
        <v>71.814999999999998</v>
      </c>
      <c r="F16" s="37">
        <f>SUM(F17:F21)</f>
        <v>9.5329999999999995</v>
      </c>
      <c r="G16" s="37">
        <f>SUM(G17:G21)</f>
        <v>0.51400000000000001</v>
      </c>
      <c r="H16" s="38"/>
      <c r="I16" s="39">
        <f>J16+K16+L16</f>
        <v>83.7</v>
      </c>
      <c r="J16" s="37">
        <f>SUM(J17:J21)</f>
        <v>68.444000000000003</v>
      </c>
      <c r="K16" s="37">
        <f>SUM(K17:K21)</f>
        <v>14.796999999999999</v>
      </c>
      <c r="L16" s="37">
        <f>SUM(L17:L21)</f>
        <v>0.45899999999999996</v>
      </c>
      <c r="M16" s="38"/>
      <c r="N16" s="39">
        <f>SUM(O16:Q16)+0.001</f>
        <v>82.781500000000008</v>
      </c>
      <c r="O16" s="37">
        <f>SUM(O17:O21)</f>
        <v>70.129499999999993</v>
      </c>
      <c r="P16" s="37">
        <f>SUM(P17:P21)</f>
        <v>12.164999999999999</v>
      </c>
      <c r="Q16" s="37">
        <f t="shared" ref="Q16" si="5">SUM(Q17:Q21)</f>
        <v>0.48599999999999999</v>
      </c>
      <c r="R16" s="38"/>
      <c r="S16" s="24">
        <f t="shared" si="4"/>
        <v>82.781000000000006</v>
      </c>
      <c r="T16" s="24">
        <f t="shared" si="3"/>
        <v>70.129499999999993</v>
      </c>
      <c r="U16" s="24">
        <f t="shared" si="3"/>
        <v>12.164999999999999</v>
      </c>
      <c r="V16" s="24">
        <f t="shared" si="3"/>
        <v>0.48649999999999993</v>
      </c>
      <c r="Y16" s="170"/>
      <c r="Z16" s="170"/>
      <c r="AA16" s="170"/>
      <c r="AB16" s="170"/>
    </row>
    <row r="17" spans="1:31" ht="15">
      <c r="A17" s="122" t="s">
        <v>263</v>
      </c>
      <c r="B17" s="159" t="s">
        <v>286</v>
      </c>
      <c r="C17" s="130" t="s">
        <v>58</v>
      </c>
      <c r="D17" s="39">
        <f t="shared" ref="D17:D21" si="6">E17+F17+G17</f>
        <v>4.8029999999999999</v>
      </c>
      <c r="E17" s="37">
        <v>4.8029999999999999</v>
      </c>
      <c r="F17" s="37"/>
      <c r="G17" s="37"/>
      <c r="H17" s="38"/>
      <c r="I17" s="39">
        <f t="shared" ref="I17:I21" si="7">J17+K17+L17</f>
        <v>4.8029999999999999</v>
      </c>
      <c r="J17" s="37">
        <v>4.8029999999999999</v>
      </c>
      <c r="K17" s="37"/>
      <c r="L17" s="37"/>
      <c r="M17" s="38"/>
      <c r="N17" s="39">
        <f t="shared" ref="N17:N21" si="8">O17+P17+Q17</f>
        <v>4.8029999999999999</v>
      </c>
      <c r="O17" s="37">
        <f>(E17+J17)/2</f>
        <v>4.8029999999999999</v>
      </c>
      <c r="P17" s="37"/>
      <c r="Q17" s="37"/>
      <c r="R17" s="38"/>
      <c r="S17" s="24"/>
      <c r="T17" s="24"/>
      <c r="U17" s="24"/>
      <c r="V17" s="24"/>
      <c r="Y17" s="170"/>
      <c r="Z17" s="170"/>
      <c r="AA17" s="170"/>
      <c r="AB17" s="170"/>
    </row>
    <row r="18" spans="1:31" ht="15">
      <c r="A18" s="122" t="s">
        <v>264</v>
      </c>
      <c r="B18" s="160" t="s">
        <v>275</v>
      </c>
      <c r="C18" s="130" t="s">
        <v>58</v>
      </c>
      <c r="D18" s="39">
        <f t="shared" si="6"/>
        <v>68.189000000000007</v>
      </c>
      <c r="E18" s="37">
        <v>58.348999999999997</v>
      </c>
      <c r="F18" s="37">
        <v>9.4429999999999996</v>
      </c>
      <c r="G18" s="37">
        <v>0.39700000000000002</v>
      </c>
      <c r="H18" s="38"/>
      <c r="I18" s="39">
        <f t="shared" si="7"/>
        <v>70.430000000000007</v>
      </c>
      <c r="J18" s="37">
        <v>55.347000000000001</v>
      </c>
      <c r="K18" s="37">
        <v>14.718999999999999</v>
      </c>
      <c r="L18" s="37">
        <v>0.36399999999999999</v>
      </c>
      <c r="M18" s="38"/>
      <c r="N18" s="39">
        <f>O18+P18+Q18</f>
        <v>69.308999999999997</v>
      </c>
      <c r="O18" s="37">
        <f>(E18+J18)/2</f>
        <v>56.847999999999999</v>
      </c>
      <c r="P18" s="37">
        <f>(F18+K18)/2</f>
        <v>12.081</v>
      </c>
      <c r="Q18" s="37">
        <v>0.38</v>
      </c>
      <c r="R18" s="38"/>
      <c r="S18" s="24"/>
      <c r="T18" s="24"/>
      <c r="U18" s="24"/>
      <c r="V18" s="24"/>
      <c r="Y18" s="170"/>
      <c r="Z18" s="170"/>
      <c r="AA18" s="170"/>
      <c r="AB18" s="170"/>
    </row>
    <row r="19" spans="1:31" ht="15">
      <c r="A19" s="122" t="s">
        <v>265</v>
      </c>
      <c r="B19" s="123" t="s">
        <v>257</v>
      </c>
      <c r="C19" s="130" t="s">
        <v>58</v>
      </c>
      <c r="D19" s="39">
        <f t="shared" si="6"/>
        <v>8.6630000000000003</v>
      </c>
      <c r="E19" s="37">
        <v>8.6630000000000003</v>
      </c>
      <c r="F19" s="37"/>
      <c r="G19" s="37"/>
      <c r="H19" s="38"/>
      <c r="I19" s="39">
        <f t="shared" si="7"/>
        <v>8.2940000000000005</v>
      </c>
      <c r="J19" s="37">
        <v>8.2940000000000005</v>
      </c>
      <c r="K19" s="37"/>
      <c r="L19" s="37"/>
      <c r="M19" s="38"/>
      <c r="N19" s="39">
        <f t="shared" si="8"/>
        <v>8.4785000000000004</v>
      </c>
      <c r="O19" s="37">
        <f>(E19+J19)/2</f>
        <v>8.4785000000000004</v>
      </c>
      <c r="P19" s="37"/>
      <c r="Q19" s="37"/>
      <c r="R19" s="38"/>
      <c r="S19" s="24"/>
      <c r="T19" s="24"/>
      <c r="U19" s="24"/>
      <c r="V19" s="24"/>
      <c r="Y19" s="170"/>
      <c r="Z19" s="170"/>
      <c r="AA19" s="170"/>
      <c r="AB19" s="170"/>
    </row>
    <row r="20" spans="1:31" ht="15">
      <c r="A20" s="122" t="s">
        <v>266</v>
      </c>
      <c r="B20" s="123" t="s">
        <v>238</v>
      </c>
      <c r="C20" s="130" t="s">
        <v>58</v>
      </c>
      <c r="D20" s="39">
        <f t="shared" si="6"/>
        <v>0.09</v>
      </c>
      <c r="E20" s="37"/>
      <c r="F20" s="37">
        <v>0.09</v>
      </c>
      <c r="G20" s="37"/>
      <c r="H20" s="38"/>
      <c r="I20" s="39">
        <f t="shared" si="7"/>
        <v>7.8E-2</v>
      </c>
      <c r="J20" s="37"/>
      <c r="K20" s="37">
        <v>7.8E-2</v>
      </c>
      <c r="L20" s="37"/>
      <c r="M20" s="38"/>
      <c r="N20" s="39">
        <f t="shared" si="8"/>
        <v>8.3999999999999991E-2</v>
      </c>
      <c r="O20" s="37"/>
      <c r="P20" s="37">
        <f>(F20+K20)/2</f>
        <v>8.3999999999999991E-2</v>
      </c>
      <c r="Q20" s="37"/>
      <c r="R20" s="38"/>
      <c r="S20" s="24"/>
      <c r="T20" s="24"/>
      <c r="U20" s="24"/>
      <c r="V20" s="24"/>
      <c r="Y20" s="170"/>
      <c r="Z20" s="170"/>
      <c r="AA20" s="170"/>
      <c r="AB20" s="170"/>
    </row>
    <row r="21" spans="1:31" ht="15">
      <c r="A21" s="122" t="s">
        <v>267</v>
      </c>
      <c r="B21" s="123" t="s">
        <v>268</v>
      </c>
      <c r="C21" s="130" t="s">
        <v>58</v>
      </c>
      <c r="D21" s="39">
        <f t="shared" si="6"/>
        <v>0.11700000000000001</v>
      </c>
      <c r="E21" s="37"/>
      <c r="F21" s="37"/>
      <c r="G21" s="37">
        <v>0.11700000000000001</v>
      </c>
      <c r="H21" s="38"/>
      <c r="I21" s="39">
        <f t="shared" si="7"/>
        <v>9.5000000000000001E-2</v>
      </c>
      <c r="J21" s="37"/>
      <c r="K21" s="37"/>
      <c r="L21" s="37">
        <v>9.5000000000000001E-2</v>
      </c>
      <c r="M21" s="38"/>
      <c r="N21" s="39">
        <f t="shared" si="8"/>
        <v>0.10600000000000001</v>
      </c>
      <c r="O21" s="37"/>
      <c r="P21" s="37"/>
      <c r="Q21" s="37">
        <f>(G21+L21)/2</f>
        <v>0.10600000000000001</v>
      </c>
      <c r="R21" s="38"/>
      <c r="S21" s="24"/>
      <c r="T21" s="24"/>
      <c r="U21" s="24"/>
      <c r="V21" s="24"/>
      <c r="Y21" s="170"/>
      <c r="Z21" s="170"/>
      <c r="AA21" s="170"/>
      <c r="AB21" s="170"/>
    </row>
    <row r="22" spans="1:31" ht="15">
      <c r="A22" s="131" t="s">
        <v>19</v>
      </c>
      <c r="B22" s="123" t="s">
        <v>61</v>
      </c>
      <c r="C22" s="130" t="s">
        <v>58</v>
      </c>
      <c r="D22" s="39">
        <f>E22+F22+G22</f>
        <v>1.6910000000000001</v>
      </c>
      <c r="E22" s="37">
        <v>1.1140000000000001</v>
      </c>
      <c r="F22" s="37">
        <v>0.55000000000000004</v>
      </c>
      <c r="G22" s="37">
        <v>2.7E-2</v>
      </c>
      <c r="H22" s="38">
        <v>0</v>
      </c>
      <c r="I22" s="39">
        <f>J22+K22+L22</f>
        <v>1.742</v>
      </c>
      <c r="J22" s="37">
        <v>1.1379999999999999</v>
      </c>
      <c r="K22" s="37">
        <v>0.55200000000000005</v>
      </c>
      <c r="L22" s="37">
        <v>5.1999999999999998E-2</v>
      </c>
      <c r="M22" s="38">
        <v>0</v>
      </c>
      <c r="N22" s="39">
        <f>O22+P22+Q22</f>
        <v>1.7165000000000001</v>
      </c>
      <c r="O22" s="37">
        <f>(E22+J22)/2</f>
        <v>1.1259999999999999</v>
      </c>
      <c r="P22" s="37">
        <f>(F22+K22)/2</f>
        <v>0.55100000000000005</v>
      </c>
      <c r="Q22" s="37">
        <f>(G22+L22)/2</f>
        <v>3.95E-2</v>
      </c>
      <c r="R22" s="38">
        <v>0</v>
      </c>
      <c r="S22" s="24">
        <f t="shared" si="4"/>
        <v>1.7164999999999999</v>
      </c>
      <c r="T22" s="24">
        <f t="shared" si="3"/>
        <v>1.1260000000000001</v>
      </c>
      <c r="U22" s="24">
        <f t="shared" si="3"/>
        <v>0.55100000000000005</v>
      </c>
      <c r="V22" s="24">
        <f t="shared" si="3"/>
        <v>3.95E-2</v>
      </c>
      <c r="Y22" s="170"/>
      <c r="Z22" s="170"/>
      <c r="AA22" s="170"/>
      <c r="AB22" s="170"/>
    </row>
    <row r="23" spans="1:31" ht="15">
      <c r="A23" s="131"/>
      <c r="B23" s="123" t="s">
        <v>62</v>
      </c>
      <c r="C23" s="130" t="s">
        <v>1</v>
      </c>
      <c r="D23" s="153">
        <f>D22/D16*100</f>
        <v>2.0656714959321789</v>
      </c>
      <c r="E23" s="153">
        <f>E22/E16*100</f>
        <v>1.5512079649098378</v>
      </c>
      <c r="F23" s="153">
        <f>F22/F7*100</f>
        <v>1.0635006574367702</v>
      </c>
      <c r="G23" s="153">
        <f>G22/G7*100</f>
        <v>0.43745949449125082</v>
      </c>
      <c r="H23" s="112">
        <v>0</v>
      </c>
      <c r="I23" s="153">
        <f>I22/I16*100</f>
        <v>2.0812425328554358</v>
      </c>
      <c r="J23" s="153">
        <f>J22/J16*100</f>
        <v>1.6626731342411314</v>
      </c>
      <c r="K23" s="153">
        <f>K22/K7*100</f>
        <v>0.95801732067547163</v>
      </c>
      <c r="L23" s="153">
        <f>L22/L7*100</f>
        <v>0.92345942106197787</v>
      </c>
      <c r="M23" s="112">
        <v>0</v>
      </c>
      <c r="N23" s="153">
        <f>N22/N16*100</f>
        <v>2.0735309217639206</v>
      </c>
      <c r="O23" s="153">
        <f>O22/O16*100</f>
        <v>1.6056010665982219</v>
      </c>
      <c r="P23" s="153">
        <f>P22/P7*100</f>
        <v>1.0079114647642569</v>
      </c>
      <c r="Q23" s="153">
        <f>Q22/Q7*100</f>
        <v>0.66926465604879692</v>
      </c>
      <c r="R23" s="112">
        <v>0</v>
      </c>
      <c r="S23" s="24">
        <f t="shared" si="4"/>
        <v>2.0734570143938074</v>
      </c>
      <c r="T23" s="24">
        <f t="shared" si="3"/>
        <v>1.6069405495754845</v>
      </c>
      <c r="U23" s="24">
        <f t="shared" si="3"/>
        <v>1.0107589890561208</v>
      </c>
      <c r="V23" s="24">
        <f t="shared" si="3"/>
        <v>0.68045945777661432</v>
      </c>
      <c r="Y23" s="170"/>
      <c r="Z23" s="170"/>
      <c r="AA23" s="170"/>
      <c r="AB23" s="170"/>
    </row>
    <row r="24" spans="1:31" s="4" customFormat="1" ht="15">
      <c r="A24" s="126" t="s">
        <v>42</v>
      </c>
      <c r="B24" s="123" t="s">
        <v>43</v>
      </c>
      <c r="C24" s="130" t="s">
        <v>58</v>
      </c>
      <c r="D24" s="39"/>
      <c r="E24" s="37"/>
      <c r="F24" s="37"/>
      <c r="G24" s="37"/>
      <c r="H24" s="38"/>
      <c r="I24" s="39"/>
      <c r="J24" s="37"/>
      <c r="K24" s="37"/>
      <c r="L24" s="37"/>
      <c r="M24" s="38"/>
      <c r="N24" s="39"/>
      <c r="O24" s="37"/>
      <c r="P24" s="37"/>
      <c r="Q24" s="37"/>
      <c r="R24" s="38"/>
      <c r="S24" s="24">
        <f t="shared" si="4"/>
        <v>0</v>
      </c>
      <c r="T24" s="24">
        <f t="shared" si="3"/>
        <v>0</v>
      </c>
      <c r="U24" s="24">
        <f t="shared" si="3"/>
        <v>0</v>
      </c>
      <c r="V24" s="24">
        <f t="shared" si="3"/>
        <v>0</v>
      </c>
      <c r="Y24" s="170"/>
      <c r="Z24" s="170"/>
      <c r="AA24" s="170"/>
      <c r="AB24" s="170"/>
    </row>
    <row r="25" spans="1:31" s="4" customFormat="1" ht="30">
      <c r="A25" s="126" t="s">
        <v>44</v>
      </c>
      <c r="B25" s="123" t="s">
        <v>45</v>
      </c>
      <c r="C25" s="130" t="s">
        <v>58</v>
      </c>
      <c r="D25" s="39"/>
      <c r="E25" s="37"/>
      <c r="F25" s="37"/>
      <c r="G25" s="37"/>
      <c r="H25" s="38"/>
      <c r="I25" s="39"/>
      <c r="J25" s="37"/>
      <c r="K25" s="37"/>
      <c r="L25" s="37"/>
      <c r="M25" s="38"/>
      <c r="N25" s="39"/>
      <c r="O25" s="37"/>
      <c r="P25" s="37"/>
      <c r="Q25" s="37"/>
      <c r="R25" s="38"/>
      <c r="S25" s="24">
        <f t="shared" si="4"/>
        <v>0</v>
      </c>
      <c r="T25" s="24">
        <f t="shared" si="3"/>
        <v>0</v>
      </c>
      <c r="U25" s="24">
        <f t="shared" si="3"/>
        <v>0</v>
      </c>
      <c r="V25" s="24">
        <f t="shared" si="3"/>
        <v>0</v>
      </c>
      <c r="Y25" s="170"/>
      <c r="Z25" s="170"/>
      <c r="AA25" s="170"/>
      <c r="AB25" s="170"/>
    </row>
    <row r="26" spans="1:31" s="4" customFormat="1" ht="15">
      <c r="A26" s="126" t="s">
        <v>46</v>
      </c>
      <c r="B26" s="123" t="s">
        <v>47</v>
      </c>
      <c r="C26" s="130" t="s">
        <v>58</v>
      </c>
      <c r="D26" s="39">
        <f>E26+F26+G26</f>
        <v>1.6909999999999998</v>
      </c>
      <c r="E26" s="37">
        <f>SUM(E27:E28)</f>
        <v>1.1139999999999999</v>
      </c>
      <c r="F26" s="37">
        <f t="shared" ref="F26:G26" si="9">F22</f>
        <v>0.55000000000000004</v>
      </c>
      <c r="G26" s="37">
        <f t="shared" si="9"/>
        <v>2.7E-2</v>
      </c>
      <c r="H26" s="38"/>
      <c r="I26" s="39">
        <f>J26+K26+L26</f>
        <v>1.742</v>
      </c>
      <c r="J26" s="37">
        <f>SUM(J27:J28)</f>
        <v>1.1379999999999999</v>
      </c>
      <c r="K26" s="37">
        <f t="shared" ref="K26:L26" si="10">K22</f>
        <v>0.55200000000000005</v>
      </c>
      <c r="L26" s="37">
        <f t="shared" si="10"/>
        <v>5.1999999999999998E-2</v>
      </c>
      <c r="M26" s="38"/>
      <c r="N26" s="39">
        <f>N22</f>
        <v>1.7165000000000001</v>
      </c>
      <c r="O26" s="37">
        <f>SUM(O27:O28)</f>
        <v>1.1259999999999999</v>
      </c>
      <c r="P26" s="37">
        <f t="shared" ref="P26:Q26" si="11">P22</f>
        <v>0.55100000000000005</v>
      </c>
      <c r="Q26" s="37">
        <f t="shared" si="11"/>
        <v>3.95E-2</v>
      </c>
      <c r="R26" s="38"/>
      <c r="S26" s="24">
        <f t="shared" si="4"/>
        <v>1.7164999999999999</v>
      </c>
      <c r="T26" s="24">
        <f t="shared" si="3"/>
        <v>1.1259999999999999</v>
      </c>
      <c r="U26" s="24">
        <f t="shared" si="3"/>
        <v>0.55100000000000005</v>
      </c>
      <c r="V26" s="24">
        <f t="shared" si="3"/>
        <v>3.95E-2</v>
      </c>
      <c r="Y26" s="170"/>
      <c r="Z26" s="170"/>
      <c r="AA26" s="170"/>
      <c r="AB26" s="170"/>
    </row>
    <row r="27" spans="1:31" s="4" customFormat="1" ht="30">
      <c r="A27" s="126" t="s">
        <v>48</v>
      </c>
      <c r="B27" s="123" t="s">
        <v>230</v>
      </c>
      <c r="C27" s="130" t="s">
        <v>58</v>
      </c>
      <c r="D27" s="39">
        <f>E27+F27+G27</f>
        <v>1.69</v>
      </c>
      <c r="E27" s="37">
        <v>1.113</v>
      </c>
      <c r="F27" s="37">
        <f t="shared" ref="F27:G27" si="12">F26</f>
        <v>0.55000000000000004</v>
      </c>
      <c r="G27" s="37">
        <f t="shared" si="12"/>
        <v>2.7E-2</v>
      </c>
      <c r="H27" s="38"/>
      <c r="I27" s="39">
        <f>J27+K27+L27</f>
        <v>1.7410000000000001</v>
      </c>
      <c r="J27" s="37">
        <v>1.137</v>
      </c>
      <c r="K27" s="37">
        <f t="shared" ref="K27:L27" si="13">K26</f>
        <v>0.55200000000000005</v>
      </c>
      <c r="L27" s="37">
        <f t="shared" si="13"/>
        <v>5.1999999999999998E-2</v>
      </c>
      <c r="M27" s="38"/>
      <c r="N27" s="39">
        <f>SUM(O27:Q27)</f>
        <v>1.7155000000000002</v>
      </c>
      <c r="O27" s="37">
        <f>(E27+J27)/2</f>
        <v>1.125</v>
      </c>
      <c r="P27" s="37">
        <f t="shared" ref="P27:Q27" si="14">P26</f>
        <v>0.55100000000000005</v>
      </c>
      <c r="Q27" s="37">
        <f t="shared" si="14"/>
        <v>3.95E-2</v>
      </c>
      <c r="R27" s="38"/>
      <c r="S27" s="24">
        <f t="shared" si="4"/>
        <v>1.7155000000000002</v>
      </c>
      <c r="T27" s="24">
        <f t="shared" si="3"/>
        <v>1.125</v>
      </c>
      <c r="U27" s="24">
        <f t="shared" si="3"/>
        <v>0.55100000000000005</v>
      </c>
      <c r="V27" s="24">
        <f t="shared" si="3"/>
        <v>3.95E-2</v>
      </c>
      <c r="Y27" s="170"/>
      <c r="Z27" s="170"/>
      <c r="AA27" s="170"/>
      <c r="AB27" s="170"/>
    </row>
    <row r="28" spans="1:31" s="4" customFormat="1" ht="30">
      <c r="A28" s="126" t="s">
        <v>276</v>
      </c>
      <c r="B28" s="123" t="s">
        <v>277</v>
      </c>
      <c r="C28" s="130"/>
      <c r="D28" s="39">
        <f>E28+F28+G28</f>
        <v>1E-3</v>
      </c>
      <c r="E28" s="37">
        <v>1E-3</v>
      </c>
      <c r="F28" s="37"/>
      <c r="G28" s="37"/>
      <c r="H28" s="38"/>
      <c r="I28" s="39">
        <f>J28+K28+L28</f>
        <v>1E-3</v>
      </c>
      <c r="J28" s="37">
        <v>1E-3</v>
      </c>
      <c r="K28" s="37"/>
      <c r="L28" s="37"/>
      <c r="M28" s="38"/>
      <c r="N28" s="39">
        <f>SUM(O28:Q28)</f>
        <v>1E-3</v>
      </c>
      <c r="O28" s="37">
        <v>1E-3</v>
      </c>
      <c r="P28" s="37"/>
      <c r="Q28" s="37"/>
      <c r="R28" s="38"/>
      <c r="S28" s="24"/>
      <c r="T28" s="24"/>
      <c r="U28" s="24"/>
      <c r="V28" s="24"/>
      <c r="Y28" s="170"/>
      <c r="Z28" s="170"/>
      <c r="AA28" s="170"/>
      <c r="AB28" s="170"/>
      <c r="AD28" s="161"/>
      <c r="AE28" s="161"/>
    </row>
    <row r="29" spans="1:31" ht="15" customHeight="1">
      <c r="A29" s="131" t="s">
        <v>21</v>
      </c>
      <c r="B29" s="133" t="s">
        <v>63</v>
      </c>
      <c r="C29" s="130" t="s">
        <v>58</v>
      </c>
      <c r="D29" s="39">
        <f>E29+F29+G29</f>
        <v>0.15</v>
      </c>
      <c r="E29" s="37">
        <v>0.09</v>
      </c>
      <c r="F29" s="37"/>
      <c r="G29" s="37">
        <v>0.06</v>
      </c>
      <c r="H29" s="38"/>
      <c r="I29" s="39">
        <f>J29+K29+L29</f>
        <v>0.10600000000000001</v>
      </c>
      <c r="J29" s="37">
        <v>0.05</v>
      </c>
      <c r="K29" s="37"/>
      <c r="L29" s="37">
        <v>5.6000000000000001E-2</v>
      </c>
      <c r="M29" s="38"/>
      <c r="N29" s="39">
        <f>O29+P29+Q29</f>
        <v>0.128</v>
      </c>
      <c r="O29" s="37">
        <f>(E29+J29)/2</f>
        <v>7.0000000000000007E-2</v>
      </c>
      <c r="P29" s="37"/>
      <c r="Q29" s="37">
        <f t="shared" ref="Q29" si="15">(G29+L29)/2</f>
        <v>5.7999999999999996E-2</v>
      </c>
      <c r="R29" s="38"/>
      <c r="S29" s="24">
        <f t="shared" si="4"/>
        <v>0.128</v>
      </c>
      <c r="T29" s="24">
        <f t="shared" ref="T29:T36" si="16">(E29*6+J29*6)/12</f>
        <v>7.0000000000000007E-2</v>
      </c>
      <c r="U29" s="24">
        <f t="shared" ref="U29:U36" si="17">(F29*6+K29*6)/12</f>
        <v>0</v>
      </c>
      <c r="V29" s="24">
        <f t="shared" ref="V29:V36" si="18">(G29*6+L29*6)/12</f>
        <v>5.7999999999999996E-2</v>
      </c>
      <c r="Y29" s="170"/>
      <c r="Z29" s="170"/>
      <c r="AA29" s="170"/>
      <c r="AB29" s="170"/>
    </row>
    <row r="30" spans="1:31" ht="15">
      <c r="A30" s="131" t="s">
        <v>22</v>
      </c>
      <c r="B30" s="123" t="s">
        <v>64</v>
      </c>
      <c r="C30" s="130" t="s">
        <v>58</v>
      </c>
      <c r="D30" s="39">
        <f t="shared" ref="D30:D36" si="19">E30+F30+G30</f>
        <v>80.020999999999987</v>
      </c>
      <c r="E30" s="111">
        <f>E33+E36</f>
        <v>28.428000000000001</v>
      </c>
      <c r="F30" s="111">
        <f>F33+F36</f>
        <v>45.507999999999996</v>
      </c>
      <c r="G30" s="111">
        <f t="shared" ref="G30:H30" si="20">G33+G36</f>
        <v>6.085</v>
      </c>
      <c r="H30" s="111">
        <f t="shared" si="20"/>
        <v>0</v>
      </c>
      <c r="I30" s="39">
        <f>J30+K30+L30+M30</f>
        <v>81.85199999999999</v>
      </c>
      <c r="J30" s="111">
        <f>J33+J36</f>
        <v>24.434000000000001</v>
      </c>
      <c r="K30" s="111">
        <f t="shared" ref="K30:L30" si="21">K33+K36</f>
        <v>51.894999999999996</v>
      </c>
      <c r="L30" s="111">
        <f t="shared" si="21"/>
        <v>5.5180000000000007</v>
      </c>
      <c r="M30" s="111">
        <f t="shared" ref="M30" si="22">M33+M36</f>
        <v>5.0000000000000001E-3</v>
      </c>
      <c r="N30" s="39">
        <f>SUM(O30:R30)+0.001</f>
        <v>80.935500000000005</v>
      </c>
      <c r="O30" s="111">
        <f>O33+O36</f>
        <v>26.430500000000002</v>
      </c>
      <c r="P30" s="111">
        <f>P33+P36</f>
        <v>48.700499999999998</v>
      </c>
      <c r="Q30" s="111">
        <f>Q33+Q36</f>
        <v>5.8014999999999999</v>
      </c>
      <c r="R30" s="111">
        <f>R33+R36</f>
        <v>2E-3</v>
      </c>
      <c r="S30" s="24">
        <f t="shared" si="4"/>
        <v>80.936499999999981</v>
      </c>
      <c r="T30" s="24">
        <f t="shared" si="16"/>
        <v>26.431000000000001</v>
      </c>
      <c r="U30" s="24">
        <f t="shared" si="17"/>
        <v>48.701500000000003</v>
      </c>
      <c r="V30" s="24">
        <f t="shared" si="18"/>
        <v>5.8014999999999999</v>
      </c>
      <c r="Y30" s="170"/>
      <c r="Z30" s="170"/>
      <c r="AA30" s="170"/>
      <c r="AB30" s="170"/>
    </row>
    <row r="31" spans="1:31" ht="15">
      <c r="A31" s="131" t="s">
        <v>10</v>
      </c>
      <c r="B31" s="123" t="s">
        <v>51</v>
      </c>
      <c r="C31" s="130" t="s">
        <v>58</v>
      </c>
      <c r="D31" s="39">
        <f t="shared" si="19"/>
        <v>80.020999999999987</v>
      </c>
      <c r="E31" s="111">
        <f>'П1.6'!I45</f>
        <v>28.427999999999997</v>
      </c>
      <c r="F31" s="111">
        <f>'П1.6'!J45</f>
        <v>45.507999999999996</v>
      </c>
      <c r="G31" s="111">
        <f>'П1.6'!K45</f>
        <v>6.085</v>
      </c>
      <c r="H31" s="111">
        <f>'П1.6'!L45</f>
        <v>0</v>
      </c>
      <c r="I31" s="39">
        <f>J31+K31+L31+M31</f>
        <v>81.852000000000004</v>
      </c>
      <c r="J31" s="111">
        <f>'П1.6'!I87</f>
        <v>24.434000000000005</v>
      </c>
      <c r="K31" s="111">
        <f>'П1.6'!J87</f>
        <v>51.894999999999996</v>
      </c>
      <c r="L31" s="111">
        <f>'П1.6'!K87</f>
        <v>5.5180000000000007</v>
      </c>
      <c r="M31" s="111">
        <f>'П1.6'!L87</f>
        <v>5.0000000000000001E-3</v>
      </c>
      <c r="N31" s="39">
        <f>SUM(O31:R31)+0.001</f>
        <v>80.936000000000021</v>
      </c>
      <c r="O31" s="111">
        <f>'П1.6'!I129</f>
        <v>26.431000000000004</v>
      </c>
      <c r="P31" s="111">
        <f>'П1.6'!J129</f>
        <v>48.700500000000005</v>
      </c>
      <c r="Q31" s="111">
        <f>'П1.6'!K129</f>
        <v>5.8014999999999999</v>
      </c>
      <c r="R31" s="111">
        <f>'П1.6'!L129</f>
        <v>2E-3</v>
      </c>
      <c r="S31" s="24">
        <f t="shared" si="4"/>
        <v>80.936499999999995</v>
      </c>
      <c r="T31" s="24">
        <f t="shared" si="16"/>
        <v>26.431000000000001</v>
      </c>
      <c r="U31" s="24">
        <f t="shared" si="17"/>
        <v>48.701500000000003</v>
      </c>
      <c r="V31" s="24">
        <f t="shared" si="18"/>
        <v>5.8014999999999999</v>
      </c>
      <c r="Y31" s="170"/>
      <c r="Z31" s="170"/>
      <c r="AA31" s="170"/>
      <c r="AB31" s="170"/>
    </row>
    <row r="32" spans="1:31" ht="15">
      <c r="A32" s="131"/>
      <c r="B32" s="123" t="s">
        <v>52</v>
      </c>
      <c r="C32" s="130" t="s">
        <v>58</v>
      </c>
      <c r="D32" s="34"/>
      <c r="E32" s="35"/>
      <c r="F32" s="35"/>
      <c r="G32" s="35"/>
      <c r="H32" s="36"/>
      <c r="I32" s="34"/>
      <c r="J32" s="35"/>
      <c r="K32" s="35"/>
      <c r="L32" s="35"/>
      <c r="M32" s="36"/>
      <c r="N32" s="34"/>
      <c r="O32" s="35"/>
      <c r="P32" s="35"/>
      <c r="Q32" s="35"/>
      <c r="R32" s="36"/>
      <c r="S32" s="24">
        <f t="shared" si="4"/>
        <v>0</v>
      </c>
      <c r="T32" s="24">
        <f t="shared" si="16"/>
        <v>0</v>
      </c>
      <c r="U32" s="24">
        <f t="shared" si="17"/>
        <v>0</v>
      </c>
      <c r="V32" s="24">
        <f t="shared" si="18"/>
        <v>0</v>
      </c>
      <c r="Y32" s="170"/>
      <c r="Z32" s="170"/>
      <c r="AA32" s="170"/>
      <c r="AB32" s="170"/>
    </row>
    <row r="33" spans="1:28" ht="15.75" customHeight="1">
      <c r="A33" s="131"/>
      <c r="B33" s="123" t="s">
        <v>65</v>
      </c>
      <c r="C33" s="130" t="s">
        <v>58</v>
      </c>
      <c r="D33" s="39">
        <f>E33+F33+G33</f>
        <v>69.25</v>
      </c>
      <c r="E33" s="37">
        <v>26.268000000000001</v>
      </c>
      <c r="F33" s="37">
        <v>36.94</v>
      </c>
      <c r="G33" s="37">
        <v>6.0419999999999998</v>
      </c>
      <c r="H33" s="38">
        <v>0</v>
      </c>
      <c r="I33" s="39">
        <f>SUM(J33:M33)</f>
        <v>71.71599999999998</v>
      </c>
      <c r="J33" s="37">
        <v>22.445</v>
      </c>
      <c r="K33" s="37">
        <v>43.796999999999997</v>
      </c>
      <c r="L33" s="37">
        <v>5.4690000000000003</v>
      </c>
      <c r="M33" s="38">
        <v>5.0000000000000001E-3</v>
      </c>
      <c r="N33" s="39">
        <f>SUM(O33:R33)+0.001</f>
        <v>70.483000000000004</v>
      </c>
      <c r="O33" s="37">
        <v>24.356000000000002</v>
      </c>
      <c r="P33" s="37">
        <f>(F33+K33)/2</f>
        <v>40.368499999999997</v>
      </c>
      <c r="Q33" s="37">
        <f>(G33+L33)/2</f>
        <v>5.7554999999999996</v>
      </c>
      <c r="R33" s="37">
        <v>2E-3</v>
      </c>
      <c r="S33" s="24">
        <f t="shared" si="4"/>
        <v>70.48299999999999</v>
      </c>
      <c r="T33" s="24">
        <f t="shared" si="16"/>
        <v>24.3565</v>
      </c>
      <c r="U33" s="24">
        <f t="shared" si="17"/>
        <v>40.368499999999997</v>
      </c>
      <c r="V33" s="24">
        <f t="shared" si="18"/>
        <v>5.7555000000000005</v>
      </c>
      <c r="Y33" s="170"/>
      <c r="Z33" s="170"/>
      <c r="AA33" s="170"/>
      <c r="AB33" s="170"/>
    </row>
    <row r="34" spans="1:28" ht="30">
      <c r="A34" s="131"/>
      <c r="B34" s="123" t="s">
        <v>66</v>
      </c>
      <c r="C34" s="130" t="s">
        <v>58</v>
      </c>
      <c r="D34" s="39"/>
      <c r="E34" s="37"/>
      <c r="F34" s="37"/>
      <c r="G34" s="37"/>
      <c r="H34" s="38"/>
      <c r="I34" s="39"/>
      <c r="J34" s="37"/>
      <c r="K34" s="37"/>
      <c r="L34" s="37"/>
      <c r="M34" s="38"/>
      <c r="N34" s="39"/>
      <c r="O34" s="37"/>
      <c r="P34" s="37"/>
      <c r="Q34" s="37"/>
      <c r="R34" s="38"/>
      <c r="S34" s="24">
        <f t="shared" si="4"/>
        <v>0</v>
      </c>
      <c r="T34" s="24">
        <f t="shared" si="16"/>
        <v>0</v>
      </c>
      <c r="U34" s="24">
        <f t="shared" si="17"/>
        <v>0</v>
      </c>
      <c r="V34" s="24">
        <f t="shared" si="18"/>
        <v>0</v>
      </c>
      <c r="Y34" s="170"/>
      <c r="Z34" s="170"/>
      <c r="AA34" s="170"/>
      <c r="AB34" s="170"/>
    </row>
    <row r="35" spans="1:28" ht="17.25" customHeight="1">
      <c r="A35" s="131"/>
      <c r="B35" s="123" t="s">
        <v>67</v>
      </c>
      <c r="C35" s="130" t="s">
        <v>58</v>
      </c>
      <c r="D35" s="39"/>
      <c r="E35" s="37"/>
      <c r="F35" s="37"/>
      <c r="G35" s="37"/>
      <c r="H35" s="38"/>
      <c r="I35" s="39"/>
      <c r="J35" s="37"/>
      <c r="K35" s="37"/>
      <c r="L35" s="37"/>
      <c r="M35" s="38"/>
      <c r="N35" s="39"/>
      <c r="O35" s="37"/>
      <c r="P35" s="37"/>
      <c r="Q35" s="37"/>
      <c r="R35" s="38"/>
      <c r="S35" s="24">
        <f t="shared" si="4"/>
        <v>0</v>
      </c>
      <c r="T35" s="24">
        <f t="shared" si="16"/>
        <v>0</v>
      </c>
      <c r="U35" s="24">
        <f t="shared" si="17"/>
        <v>0</v>
      </c>
      <c r="V35" s="24">
        <f t="shared" si="18"/>
        <v>0</v>
      </c>
      <c r="Y35" s="170"/>
      <c r="Z35" s="170"/>
      <c r="AA35" s="170"/>
      <c r="AB35" s="170"/>
    </row>
    <row r="36" spans="1:28" ht="17.25" customHeight="1">
      <c r="A36" s="131" t="s">
        <v>11</v>
      </c>
      <c r="B36" s="123" t="s">
        <v>55</v>
      </c>
      <c r="C36" s="130" t="s">
        <v>58</v>
      </c>
      <c r="D36" s="39">
        <f t="shared" si="19"/>
        <v>10.770999999999999</v>
      </c>
      <c r="E36" s="37">
        <v>2.16</v>
      </c>
      <c r="F36" s="37">
        <v>8.5679999999999996</v>
      </c>
      <c r="G36" s="37">
        <v>4.2999999999999997E-2</v>
      </c>
      <c r="H36" s="38"/>
      <c r="I36" s="39">
        <f>SUM(J36:M36)</f>
        <v>10.136000000000001</v>
      </c>
      <c r="J36" s="37">
        <v>1.9890000000000001</v>
      </c>
      <c r="K36" s="37">
        <v>8.0980000000000008</v>
      </c>
      <c r="L36" s="37">
        <v>4.9000000000000002E-2</v>
      </c>
      <c r="M36" s="38"/>
      <c r="N36" s="39">
        <f>SUM(O36:R36)</f>
        <v>10.452500000000001</v>
      </c>
      <c r="O36" s="37">
        <f t="shared" ref="O36:Q36" si="23">(E36+J36)/2</f>
        <v>2.0745</v>
      </c>
      <c r="P36" s="37">
        <v>8.3320000000000007</v>
      </c>
      <c r="Q36" s="37">
        <f t="shared" si="23"/>
        <v>4.5999999999999999E-2</v>
      </c>
      <c r="R36" s="38"/>
      <c r="S36" s="24">
        <f t="shared" si="4"/>
        <v>10.4535</v>
      </c>
      <c r="T36" s="24">
        <f t="shared" si="16"/>
        <v>2.0745</v>
      </c>
      <c r="U36" s="24">
        <f t="shared" si="17"/>
        <v>8.3330000000000002</v>
      </c>
      <c r="V36" s="24">
        <f t="shared" si="18"/>
        <v>4.6000000000000006E-2</v>
      </c>
      <c r="Y36" s="170"/>
      <c r="Z36" s="170"/>
      <c r="AA36" s="170"/>
      <c r="AB36" s="170"/>
    </row>
    <row r="37" spans="1:28" ht="15">
      <c r="A37" s="131" t="s">
        <v>27</v>
      </c>
      <c r="B37" s="123" t="s">
        <v>56</v>
      </c>
      <c r="C37" s="130" t="s">
        <v>58</v>
      </c>
      <c r="D37" s="39"/>
      <c r="E37" s="37"/>
      <c r="F37" s="37"/>
      <c r="G37" s="37"/>
      <c r="H37" s="38"/>
      <c r="I37" s="39"/>
      <c r="J37" s="37"/>
      <c r="K37" s="37"/>
      <c r="L37" s="37"/>
      <c r="M37" s="38"/>
      <c r="N37" s="39"/>
      <c r="O37" s="37"/>
      <c r="P37" s="37"/>
      <c r="Q37" s="37"/>
      <c r="R37" s="38"/>
      <c r="Y37" s="170"/>
      <c r="Z37" s="170"/>
      <c r="AA37" s="170"/>
      <c r="AB37" s="170"/>
    </row>
    <row r="38" spans="1:28" ht="36" customHeight="1">
      <c r="A38" s="40"/>
      <c r="B38" s="165"/>
      <c r="C38" s="166"/>
      <c r="D38" s="167"/>
      <c r="E38" s="167"/>
      <c r="F38" s="167"/>
      <c r="G38" s="167"/>
      <c r="H38" s="168"/>
      <c r="I38" s="167"/>
      <c r="J38" s="167"/>
      <c r="K38" s="167"/>
      <c r="L38" s="167"/>
      <c r="M38" s="168"/>
      <c r="N38" s="167"/>
      <c r="O38" s="167"/>
      <c r="P38" s="167"/>
      <c r="Q38" s="167"/>
    </row>
    <row r="39" spans="1:28" ht="15">
      <c r="G39" s="169"/>
      <c r="H39" s="7"/>
      <c r="I39" s="161"/>
      <c r="J39" s="161"/>
      <c r="K39" s="161"/>
      <c r="L39" s="169"/>
      <c r="M39" s="7"/>
      <c r="N39" s="161"/>
      <c r="O39" s="161"/>
      <c r="P39" s="161"/>
      <c r="Q39" s="169"/>
    </row>
    <row r="40" spans="1:28"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</row>
    <row r="41" spans="1:28">
      <c r="G41" s="173"/>
      <c r="H41" s="173"/>
      <c r="I41" s="174"/>
      <c r="J41" s="174"/>
      <c r="K41" s="174"/>
      <c r="L41" s="173"/>
      <c r="M41" s="173"/>
      <c r="Q41" s="173"/>
      <c r="R41" s="173"/>
    </row>
  </sheetData>
  <mergeCells count="7">
    <mergeCell ref="N4:R4"/>
    <mergeCell ref="A2:P2"/>
    <mergeCell ref="A4:A5"/>
    <mergeCell ref="B4:B5"/>
    <mergeCell ref="C4:C6"/>
    <mergeCell ref="D4:H4"/>
    <mergeCell ref="I4:M4"/>
  </mergeCells>
  <printOptions horizontalCentered="1"/>
  <pageMargins left="0.59055118110236227" right="0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2"/>
  <dimension ref="A1:W130"/>
  <sheetViews>
    <sheetView tabSelected="1" view="pageBreakPreview" zoomScaleNormal="75" zoomScaleSheetLayoutView="100" workbookViewId="0">
      <selection activeCell="L132" sqref="K132:L132"/>
    </sheetView>
  </sheetViews>
  <sheetFormatPr defaultColWidth="9.140625" defaultRowHeight="12.75"/>
  <cols>
    <col min="1" max="1" width="5.28515625" style="41" customWidth="1"/>
    <col min="2" max="2" width="46" style="22" customWidth="1"/>
    <col min="3" max="3" width="11" style="42" customWidth="1"/>
    <col min="4" max="4" width="11.140625" style="42" customWidth="1"/>
    <col min="5" max="5" width="12.5703125" style="42" customWidth="1"/>
    <col min="6" max="6" width="9.7109375" style="42" customWidth="1"/>
    <col min="7" max="7" width="7.85546875" style="42" customWidth="1"/>
    <col min="8" max="8" width="7.140625" style="42" customWidth="1"/>
    <col min="9" max="9" width="7" style="42" customWidth="1"/>
    <col min="10" max="10" width="7.28515625" style="42" customWidth="1"/>
    <col min="11" max="11" width="8" style="42" customWidth="1"/>
    <col min="12" max="12" width="6.28515625" style="42" customWidth="1"/>
    <col min="13" max="13" width="8.28515625" style="43" customWidth="1"/>
    <col min="14" max="14" width="5" style="22" customWidth="1"/>
    <col min="15" max="15" width="4.5703125" style="44" customWidth="1"/>
    <col min="16" max="17" width="4.42578125" style="44" customWidth="1"/>
    <col min="18" max="18" width="4.5703125" style="44" customWidth="1"/>
    <col min="19" max="22" width="4.28515625" style="22" customWidth="1"/>
    <col min="23" max="23" width="4.140625" style="22" customWidth="1"/>
    <col min="24" max="16384" width="9.140625" style="22"/>
  </cols>
  <sheetData>
    <row r="1" spans="1:23">
      <c r="K1" s="22"/>
      <c r="T1" s="42" t="s">
        <v>68</v>
      </c>
      <c r="W1" s="45"/>
    </row>
    <row r="3" spans="1:23" s="46" customFormat="1" ht="15.75">
      <c r="A3" s="211" t="s">
        <v>69</v>
      </c>
      <c r="B3" s="211"/>
      <c r="C3" s="211"/>
      <c r="D3" s="211"/>
      <c r="E3" s="211"/>
      <c r="F3" s="211"/>
      <c r="G3" s="211"/>
      <c r="H3" s="211"/>
      <c r="I3" s="212" t="str">
        <f>'П1.5'!B1</f>
        <v>ОАО "КузбассЭлектро"</v>
      </c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5" spans="1:23" s="24" customFormat="1" ht="25.5" customHeight="1">
      <c r="A5" s="209" t="s">
        <v>70</v>
      </c>
      <c r="B5" s="209" t="s">
        <v>14</v>
      </c>
      <c r="C5" s="210" t="s">
        <v>71</v>
      </c>
      <c r="D5" s="210"/>
      <c r="E5" s="210"/>
      <c r="F5" s="210"/>
      <c r="G5" s="210"/>
      <c r="H5" s="213" t="s">
        <v>72</v>
      </c>
      <c r="I5" s="213"/>
      <c r="J5" s="213"/>
      <c r="K5" s="213"/>
      <c r="L5" s="213"/>
      <c r="M5" s="214" t="s">
        <v>73</v>
      </c>
      <c r="N5" s="215" t="s">
        <v>74</v>
      </c>
      <c r="O5" s="216"/>
      <c r="P5" s="216"/>
      <c r="Q5" s="216"/>
      <c r="R5" s="217"/>
      <c r="S5" s="218" t="s">
        <v>75</v>
      </c>
      <c r="T5" s="218"/>
      <c r="U5" s="218"/>
      <c r="V5" s="218"/>
      <c r="W5" s="218"/>
    </row>
    <row r="6" spans="1:23" s="24" customFormat="1" ht="18" customHeight="1">
      <c r="A6" s="209"/>
      <c r="B6" s="209"/>
      <c r="C6" s="47" t="s">
        <v>76</v>
      </c>
      <c r="D6" s="47" t="s">
        <v>6</v>
      </c>
      <c r="E6" s="47" t="s">
        <v>7</v>
      </c>
      <c r="F6" s="47" t="s">
        <v>77</v>
      </c>
      <c r="G6" s="47" t="s">
        <v>9</v>
      </c>
      <c r="H6" s="47" t="s">
        <v>76</v>
      </c>
      <c r="I6" s="47" t="s">
        <v>6</v>
      </c>
      <c r="J6" s="47" t="s">
        <v>7</v>
      </c>
      <c r="K6" s="47" t="s">
        <v>77</v>
      </c>
      <c r="L6" s="47" t="s">
        <v>9</v>
      </c>
      <c r="M6" s="214"/>
      <c r="N6" s="26" t="s">
        <v>76</v>
      </c>
      <c r="O6" s="48" t="s">
        <v>6</v>
      </c>
      <c r="P6" s="48" t="s">
        <v>7</v>
      </c>
      <c r="Q6" s="48" t="s">
        <v>77</v>
      </c>
      <c r="R6" s="48" t="s">
        <v>9</v>
      </c>
      <c r="S6" s="26" t="s">
        <v>76</v>
      </c>
      <c r="T6" s="26" t="s">
        <v>6</v>
      </c>
      <c r="U6" s="26" t="s">
        <v>7</v>
      </c>
      <c r="V6" s="26" t="s">
        <v>77</v>
      </c>
      <c r="W6" s="26" t="s">
        <v>9</v>
      </c>
    </row>
    <row r="7" spans="1:23" s="51" customFormat="1" ht="13.5" customHeight="1">
      <c r="A7" s="49">
        <v>1</v>
      </c>
      <c r="B7" s="50">
        <f t="shared" ref="B7:W7" si="0">+A7+1</f>
        <v>2</v>
      </c>
      <c r="C7" s="50">
        <f>+B7+1</f>
        <v>3</v>
      </c>
      <c r="D7" s="50">
        <f t="shared" si="0"/>
        <v>4</v>
      </c>
      <c r="E7" s="50">
        <f t="shared" si="0"/>
        <v>5</v>
      </c>
      <c r="F7" s="50">
        <f t="shared" si="0"/>
        <v>6</v>
      </c>
      <c r="G7" s="50">
        <f t="shared" si="0"/>
        <v>7</v>
      </c>
      <c r="H7" s="50">
        <f t="shared" si="0"/>
        <v>8</v>
      </c>
      <c r="I7" s="50">
        <f t="shared" si="0"/>
        <v>9</v>
      </c>
      <c r="J7" s="50">
        <f t="shared" si="0"/>
        <v>10</v>
      </c>
      <c r="K7" s="50">
        <f t="shared" si="0"/>
        <v>11</v>
      </c>
      <c r="L7" s="50">
        <f t="shared" si="0"/>
        <v>12</v>
      </c>
      <c r="M7" s="50">
        <f t="shared" si="0"/>
        <v>13</v>
      </c>
      <c r="N7" s="50">
        <f t="shared" si="0"/>
        <v>14</v>
      </c>
      <c r="O7" s="50">
        <f t="shared" si="0"/>
        <v>15</v>
      </c>
      <c r="P7" s="50">
        <f t="shared" si="0"/>
        <v>16</v>
      </c>
      <c r="Q7" s="50">
        <f t="shared" si="0"/>
        <v>17</v>
      </c>
      <c r="R7" s="50">
        <f t="shared" si="0"/>
        <v>18</v>
      </c>
      <c r="S7" s="50">
        <f t="shared" si="0"/>
        <v>19</v>
      </c>
      <c r="T7" s="50">
        <f t="shared" si="0"/>
        <v>20</v>
      </c>
      <c r="U7" s="50">
        <f t="shared" si="0"/>
        <v>21</v>
      </c>
      <c r="V7" s="50">
        <f t="shared" si="0"/>
        <v>22</v>
      </c>
      <c r="W7" s="50">
        <f t="shared" si="0"/>
        <v>23</v>
      </c>
    </row>
    <row r="8" spans="1:23" ht="15" customHeight="1">
      <c r="A8" s="206" t="str">
        <f>'П1.5'!D4</f>
        <v>Факт 1 полугодие 2023г.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8"/>
    </row>
    <row r="9" spans="1:23" s="24" customFormat="1">
      <c r="A9" s="134">
        <v>1</v>
      </c>
      <c r="B9" s="135" t="s">
        <v>16</v>
      </c>
      <c r="C9" s="57">
        <f>D9+F9+E9</f>
        <v>1119.8150000000001</v>
      </c>
      <c r="D9" s="57">
        <f>D11+D12</f>
        <v>273.68099999999998</v>
      </c>
      <c r="E9" s="57">
        <f>SUM(E11:E13)</f>
        <v>0</v>
      </c>
      <c r="F9" s="57">
        <f>F11+F12+F13+F16</f>
        <v>846.13400000000013</v>
      </c>
      <c r="G9" s="57">
        <f>G11+G12+G13+G16</f>
        <v>0</v>
      </c>
      <c r="H9" s="157">
        <f>SUM(I9:K9)</f>
        <v>0.32300000000000001</v>
      </c>
      <c r="I9" s="157">
        <f>I11+I12</f>
        <v>7.8E-2</v>
      </c>
      <c r="J9" s="157">
        <f>SUM(J11:J14)</f>
        <v>0</v>
      </c>
      <c r="K9" s="157">
        <f>K12+K13+K16+K11</f>
        <v>0.245</v>
      </c>
      <c r="L9" s="157">
        <f>L12+L13+L16+L11</f>
        <v>0</v>
      </c>
      <c r="M9" s="113">
        <f>C9/H9</f>
        <v>3466.9195046439631</v>
      </c>
      <c r="N9" s="58"/>
      <c r="O9" s="114"/>
      <c r="P9" s="114"/>
      <c r="Q9" s="114"/>
      <c r="R9" s="114"/>
      <c r="S9" s="114"/>
      <c r="T9" s="114"/>
      <c r="U9" s="114"/>
      <c r="V9" s="114"/>
      <c r="W9" s="114"/>
    </row>
    <row r="10" spans="1:23">
      <c r="A10" s="136" t="s">
        <v>25</v>
      </c>
      <c r="B10" s="137" t="s">
        <v>17</v>
      </c>
      <c r="C10" s="57"/>
      <c r="D10" s="52"/>
      <c r="E10" s="52"/>
      <c r="F10" s="52"/>
      <c r="G10" s="52"/>
      <c r="H10" s="57"/>
      <c r="I10" s="52"/>
      <c r="J10" s="52"/>
      <c r="K10" s="52"/>
      <c r="L10" s="52"/>
      <c r="M10" s="113"/>
      <c r="N10" s="58"/>
      <c r="O10" s="53"/>
      <c r="P10" s="53"/>
      <c r="Q10" s="53"/>
      <c r="R10" s="53"/>
      <c r="S10" s="54"/>
      <c r="T10" s="55"/>
      <c r="U10" s="55"/>
      <c r="V10" s="55"/>
      <c r="W10" s="55"/>
    </row>
    <row r="11" spans="1:23" s="24" customFormat="1" ht="13.5" customHeight="1">
      <c r="A11" s="136" t="s">
        <v>78</v>
      </c>
      <c r="B11" s="137" t="s">
        <v>79</v>
      </c>
      <c r="C11" s="57">
        <f>D11+F11</f>
        <v>74.474000000000004</v>
      </c>
      <c r="D11" s="52"/>
      <c r="E11" s="52"/>
      <c r="F11" s="52">
        <v>74.474000000000004</v>
      </c>
      <c r="G11" s="52"/>
      <c r="H11" s="57">
        <f>I11+K11</f>
        <v>2.1999999999999999E-2</v>
      </c>
      <c r="I11" s="52"/>
      <c r="J11" s="52"/>
      <c r="K11" s="52">
        <v>2.1999999999999999E-2</v>
      </c>
      <c r="L11" s="52"/>
      <c r="M11" s="113">
        <f t="shared" ref="M11:M45" si="1">C11/H11</f>
        <v>3385.1818181818185</v>
      </c>
      <c r="N11" s="58"/>
      <c r="O11" s="53"/>
      <c r="P11" s="53"/>
      <c r="Q11" s="53"/>
      <c r="R11" s="53"/>
      <c r="S11" s="54"/>
      <c r="T11" s="55"/>
      <c r="U11" s="55"/>
      <c r="V11" s="55"/>
      <c r="W11" s="55"/>
    </row>
    <row r="12" spans="1:23" s="24" customFormat="1">
      <c r="A12" s="136" t="s">
        <v>80</v>
      </c>
      <c r="B12" s="137" t="s">
        <v>81</v>
      </c>
      <c r="C12" s="57">
        <f>D12+F12+E12</f>
        <v>1034.8</v>
      </c>
      <c r="D12" s="52">
        <v>273.68099999999998</v>
      </c>
      <c r="E12" s="52"/>
      <c r="F12" s="52">
        <v>761.11900000000003</v>
      </c>
      <c r="G12" s="52"/>
      <c r="H12" s="57">
        <f>SUM(I12:K12)</f>
        <v>0.29799999999999999</v>
      </c>
      <c r="I12" s="52">
        <v>7.8E-2</v>
      </c>
      <c r="J12" s="52"/>
      <c r="K12" s="52">
        <v>0.22</v>
      </c>
      <c r="L12" s="52"/>
      <c r="M12" s="113">
        <f t="shared" si="1"/>
        <v>3472.4832214765102</v>
      </c>
      <c r="N12" s="58"/>
      <c r="O12" s="53"/>
      <c r="P12" s="53"/>
      <c r="Q12" s="53"/>
      <c r="R12" s="53"/>
      <c r="S12" s="54"/>
      <c r="T12" s="55"/>
      <c r="U12" s="55"/>
      <c r="V12" s="55"/>
      <c r="W12" s="55"/>
    </row>
    <row r="13" spans="1:23" s="24" customFormat="1">
      <c r="A13" s="136" t="s">
        <v>82</v>
      </c>
      <c r="B13" s="137" t="s">
        <v>83</v>
      </c>
      <c r="C13" s="57">
        <f>SUM(D13:F13)</f>
        <v>0</v>
      </c>
      <c r="D13" s="52"/>
      <c r="E13" s="52"/>
      <c r="F13" s="52"/>
      <c r="G13" s="52"/>
      <c r="H13" s="57">
        <f>SUM(I13:K13)</f>
        <v>0</v>
      </c>
      <c r="I13" s="52"/>
      <c r="J13" s="52"/>
      <c r="K13" s="52"/>
      <c r="L13" s="52"/>
      <c r="M13" s="113"/>
      <c r="N13" s="58"/>
      <c r="O13" s="53"/>
      <c r="P13" s="53"/>
      <c r="Q13" s="53"/>
      <c r="R13" s="53"/>
      <c r="S13" s="54"/>
      <c r="T13" s="55"/>
      <c r="U13" s="55"/>
      <c r="V13" s="55"/>
      <c r="W13" s="55"/>
    </row>
    <row r="14" spans="1:23" s="24" customFormat="1">
      <c r="A14" s="136" t="s">
        <v>26</v>
      </c>
      <c r="B14" s="137" t="s">
        <v>18</v>
      </c>
      <c r="C14" s="57"/>
      <c r="D14" s="52"/>
      <c r="E14" s="52"/>
      <c r="F14" s="52"/>
      <c r="G14" s="52"/>
      <c r="H14" s="57"/>
      <c r="I14" s="52"/>
      <c r="J14" s="52"/>
      <c r="K14" s="52"/>
      <c r="L14" s="52"/>
      <c r="M14" s="113"/>
      <c r="N14" s="58"/>
      <c r="O14" s="53"/>
      <c r="P14" s="53"/>
      <c r="Q14" s="53"/>
      <c r="R14" s="53"/>
      <c r="S14" s="54"/>
      <c r="T14" s="55"/>
      <c r="U14" s="55"/>
      <c r="V14" s="55"/>
      <c r="W14" s="55"/>
    </row>
    <row r="15" spans="1:23" s="24" customFormat="1">
      <c r="A15" s="136" t="s">
        <v>84</v>
      </c>
      <c r="B15" s="137" t="s">
        <v>79</v>
      </c>
      <c r="C15" s="57"/>
      <c r="D15" s="52"/>
      <c r="E15" s="52"/>
      <c r="F15" s="52"/>
      <c r="G15" s="52"/>
      <c r="H15" s="57"/>
      <c r="I15" s="52"/>
      <c r="J15" s="52"/>
      <c r="K15" s="52"/>
      <c r="L15" s="52"/>
      <c r="M15" s="113"/>
      <c r="N15" s="58"/>
      <c r="O15" s="53"/>
      <c r="P15" s="53"/>
      <c r="Q15" s="53"/>
      <c r="R15" s="53"/>
      <c r="S15" s="54"/>
      <c r="T15" s="55"/>
      <c r="U15" s="55"/>
      <c r="V15" s="55"/>
      <c r="W15" s="55"/>
    </row>
    <row r="16" spans="1:23" s="24" customFormat="1">
      <c r="A16" s="136" t="s">
        <v>85</v>
      </c>
      <c r="B16" s="137" t="s">
        <v>86</v>
      </c>
      <c r="C16" s="57">
        <f>D16+F16</f>
        <v>10.541</v>
      </c>
      <c r="D16" s="52"/>
      <c r="E16" s="52"/>
      <c r="F16" s="52">
        <v>10.541</v>
      </c>
      <c r="G16" s="52"/>
      <c r="H16" s="57">
        <f>I16+K16</f>
        <v>3.0000000000000001E-3</v>
      </c>
      <c r="I16" s="52"/>
      <c r="J16" s="52"/>
      <c r="K16" s="52">
        <v>3.0000000000000001E-3</v>
      </c>
      <c r="L16" s="52"/>
      <c r="M16" s="113">
        <f>C16/H16</f>
        <v>3513.6666666666665</v>
      </c>
      <c r="N16" s="58"/>
      <c r="O16" s="114"/>
      <c r="P16" s="114"/>
      <c r="Q16" s="114"/>
      <c r="R16" s="114"/>
      <c r="S16" s="114"/>
      <c r="T16" s="114"/>
      <c r="U16" s="114"/>
      <c r="V16" s="114"/>
      <c r="W16" s="114"/>
    </row>
    <row r="17" spans="1:23" s="24" customFormat="1">
      <c r="A17" s="134" t="s">
        <v>19</v>
      </c>
      <c r="B17" s="138" t="s">
        <v>20</v>
      </c>
      <c r="C17" s="57">
        <f>C22+C28</f>
        <v>263195.68</v>
      </c>
      <c r="D17" s="57">
        <f>D22+D28</f>
        <v>98628.835999999996</v>
      </c>
      <c r="E17" s="57">
        <f>E22+E28</f>
        <v>145137.239</v>
      </c>
      <c r="F17" s="57">
        <f>F22+F28</f>
        <v>19429.605</v>
      </c>
      <c r="G17" s="57">
        <f>G22+G28</f>
        <v>0</v>
      </c>
      <c r="H17" s="57">
        <f t="shared" ref="H17" si="2">I17+J17+K17</f>
        <v>68.926999999999992</v>
      </c>
      <c r="I17" s="57">
        <f>I22+I28</f>
        <v>26.189999999999998</v>
      </c>
      <c r="J17" s="57">
        <f>J22+J28</f>
        <v>36.94</v>
      </c>
      <c r="K17" s="57">
        <f>K22+K28</f>
        <v>5.7969999999999997</v>
      </c>
      <c r="L17" s="57">
        <f>L22+L28</f>
        <v>0</v>
      </c>
      <c r="M17" s="113">
        <f t="shared" si="1"/>
        <v>3818.4699754813068</v>
      </c>
      <c r="N17" s="58"/>
      <c r="O17" s="114"/>
      <c r="P17" s="114"/>
      <c r="Q17" s="114"/>
      <c r="R17" s="114"/>
      <c r="S17" s="114"/>
      <c r="T17" s="114"/>
      <c r="U17" s="114"/>
      <c r="V17" s="114"/>
      <c r="W17" s="114"/>
    </row>
    <row r="18" spans="1:23" s="24" customFormat="1">
      <c r="A18" s="136" t="s">
        <v>42</v>
      </c>
      <c r="B18" s="56" t="s">
        <v>87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113"/>
      <c r="N18" s="58"/>
      <c r="O18" s="114"/>
      <c r="P18" s="114"/>
      <c r="Q18" s="114"/>
      <c r="R18" s="114"/>
      <c r="S18" s="114"/>
      <c r="T18" s="114"/>
      <c r="U18" s="114"/>
      <c r="V18" s="114"/>
      <c r="W18" s="114"/>
    </row>
    <row r="19" spans="1:23">
      <c r="A19" s="139"/>
      <c r="B19" s="56" t="s">
        <v>88</v>
      </c>
      <c r="C19" s="57"/>
      <c r="D19" s="52"/>
      <c r="E19" s="52"/>
      <c r="F19" s="52"/>
      <c r="G19" s="52"/>
      <c r="H19" s="57"/>
      <c r="I19" s="52"/>
      <c r="J19" s="52"/>
      <c r="K19" s="52"/>
      <c r="L19" s="52"/>
      <c r="M19" s="113"/>
      <c r="N19" s="58"/>
      <c r="O19" s="53"/>
      <c r="P19" s="53"/>
      <c r="Q19" s="53"/>
      <c r="R19" s="53"/>
      <c r="S19" s="59"/>
      <c r="T19" s="55"/>
      <c r="U19" s="55"/>
      <c r="V19" s="55"/>
      <c r="W19" s="55"/>
    </row>
    <row r="20" spans="1:23">
      <c r="A20" s="139"/>
      <c r="B20" s="56" t="s">
        <v>89</v>
      </c>
      <c r="C20" s="57"/>
      <c r="D20" s="52"/>
      <c r="E20" s="52"/>
      <c r="F20" s="52"/>
      <c r="G20" s="52"/>
      <c r="H20" s="57"/>
      <c r="I20" s="52"/>
      <c r="J20" s="52"/>
      <c r="K20" s="52"/>
      <c r="L20" s="52"/>
      <c r="M20" s="113"/>
      <c r="N20" s="58"/>
      <c r="O20" s="53"/>
      <c r="P20" s="53"/>
      <c r="Q20" s="53"/>
      <c r="R20" s="53"/>
      <c r="S20" s="59"/>
      <c r="T20" s="55"/>
      <c r="U20" s="55"/>
      <c r="V20" s="55"/>
      <c r="W20" s="55"/>
    </row>
    <row r="21" spans="1:23">
      <c r="A21" s="136"/>
      <c r="B21" s="56" t="s">
        <v>90</v>
      </c>
      <c r="C21" s="57"/>
      <c r="D21" s="52"/>
      <c r="E21" s="52"/>
      <c r="F21" s="52"/>
      <c r="G21" s="52"/>
      <c r="H21" s="57"/>
      <c r="I21" s="52"/>
      <c r="J21" s="52"/>
      <c r="K21" s="52"/>
      <c r="L21" s="52"/>
      <c r="M21" s="113"/>
      <c r="N21" s="58"/>
      <c r="O21" s="53"/>
      <c r="P21" s="53"/>
      <c r="Q21" s="53"/>
      <c r="R21" s="53"/>
      <c r="S21" s="59"/>
      <c r="T21" s="55"/>
      <c r="U21" s="55"/>
      <c r="V21" s="55"/>
      <c r="W21" s="55"/>
    </row>
    <row r="22" spans="1:23" s="24" customFormat="1">
      <c r="A22" s="136" t="s">
        <v>46</v>
      </c>
      <c r="B22" s="140" t="s">
        <v>91</v>
      </c>
      <c r="C22" s="57">
        <f t="shared" ref="C22:C26" si="3">D22+E22+F22</f>
        <v>38160.732999999993</v>
      </c>
      <c r="D22" s="57">
        <f>SUM(D23:D27)</f>
        <v>10330.117</v>
      </c>
      <c r="E22" s="57">
        <f>SUM(E23:E27)</f>
        <v>22343.682999999997</v>
      </c>
      <c r="F22" s="57">
        <f>SUM(F23:F27)</f>
        <v>5486.933</v>
      </c>
      <c r="G22" s="57"/>
      <c r="H22" s="57">
        <f t="shared" ref="H22:H44" si="4">I22+J22+K22</f>
        <v>11.254000000000001</v>
      </c>
      <c r="I22" s="57">
        <f>SUM(I23:I27)</f>
        <v>2.7680000000000002</v>
      </c>
      <c r="J22" s="57">
        <f>SUM(J23:J27)</f>
        <v>6.5830000000000002</v>
      </c>
      <c r="K22" s="57">
        <f>SUM(K23:K27)</f>
        <v>1.9029999999999998</v>
      </c>
      <c r="L22" s="57"/>
      <c r="M22" s="113">
        <f>C22/H22</f>
        <v>3390.8595166163132</v>
      </c>
      <c r="N22" s="58"/>
      <c r="O22" s="114"/>
      <c r="P22" s="114"/>
      <c r="Q22" s="114"/>
      <c r="R22" s="114"/>
      <c r="S22" s="114"/>
      <c r="T22" s="114"/>
      <c r="U22" s="114"/>
      <c r="V22" s="114"/>
      <c r="W22" s="114"/>
    </row>
    <row r="23" spans="1:23">
      <c r="A23" s="136"/>
      <c r="B23" s="141" t="s">
        <v>271</v>
      </c>
      <c r="C23" s="57">
        <f t="shared" si="3"/>
        <v>12515.659</v>
      </c>
      <c r="D23" s="60">
        <v>5283.8329999999996</v>
      </c>
      <c r="E23" s="60">
        <v>1753.175</v>
      </c>
      <c r="F23" s="60">
        <v>5478.6509999999998</v>
      </c>
      <c r="G23" s="52"/>
      <c r="H23" s="57">
        <f t="shared" si="4"/>
        <v>3.8149999999999995</v>
      </c>
      <c r="I23" s="60">
        <v>1.4119999999999999</v>
      </c>
      <c r="J23" s="60">
        <v>0.505</v>
      </c>
      <c r="K23" s="60">
        <v>1.8979999999999999</v>
      </c>
      <c r="L23" s="52"/>
      <c r="M23" s="113">
        <f t="shared" si="1"/>
        <v>3280.6445609436437</v>
      </c>
      <c r="N23" s="58"/>
      <c r="O23" s="61"/>
      <c r="P23" s="61"/>
      <c r="Q23" s="61"/>
      <c r="R23" s="61"/>
      <c r="S23" s="59"/>
      <c r="T23" s="55"/>
      <c r="U23" s="55"/>
      <c r="V23" s="55"/>
      <c r="W23" s="55"/>
    </row>
    <row r="24" spans="1:23">
      <c r="A24" s="136"/>
      <c r="B24" s="141" t="s">
        <v>233</v>
      </c>
      <c r="C24" s="178">
        <f t="shared" si="3"/>
        <v>4908.8310000000001</v>
      </c>
      <c r="D24" s="180">
        <v>4908.8310000000001</v>
      </c>
      <c r="E24" s="180"/>
      <c r="F24" s="180"/>
      <c r="G24" s="181"/>
      <c r="H24" s="178">
        <f t="shared" si="4"/>
        <v>1.3360000000000001</v>
      </c>
      <c r="I24" s="180">
        <v>1.3360000000000001</v>
      </c>
      <c r="J24" s="180"/>
      <c r="K24" s="180"/>
      <c r="L24" s="181"/>
      <c r="M24" s="179">
        <f>C24/H24</f>
        <v>3674.2747005988022</v>
      </c>
      <c r="N24" s="185"/>
      <c r="O24" s="182"/>
      <c r="P24" s="182"/>
      <c r="Q24" s="182"/>
      <c r="R24" s="182"/>
      <c r="S24" s="183"/>
      <c r="T24" s="183"/>
      <c r="U24" s="184"/>
      <c r="V24" s="184"/>
      <c r="W24" s="184"/>
    </row>
    <row r="25" spans="1:23">
      <c r="A25" s="136"/>
      <c r="B25" s="141" t="s">
        <v>283</v>
      </c>
      <c r="C25" s="178">
        <f t="shared" si="3"/>
        <v>0</v>
      </c>
      <c r="D25" s="181"/>
      <c r="E25" s="181"/>
      <c r="F25" s="180"/>
      <c r="G25" s="181"/>
      <c r="H25" s="178">
        <f t="shared" si="4"/>
        <v>0</v>
      </c>
      <c r="I25" s="180"/>
      <c r="J25" s="180"/>
      <c r="K25" s="180"/>
      <c r="L25" s="181"/>
      <c r="M25" s="179">
        <v>0</v>
      </c>
      <c r="N25" s="185"/>
      <c r="O25" s="182"/>
      <c r="P25" s="182"/>
      <c r="Q25" s="182"/>
      <c r="R25" s="182"/>
      <c r="S25" s="183"/>
      <c r="T25" s="183"/>
      <c r="U25" s="184"/>
      <c r="V25" s="184"/>
      <c r="W25" s="184"/>
    </row>
    <row r="26" spans="1:23">
      <c r="A26" s="136"/>
      <c r="B26" s="177" t="s">
        <v>284</v>
      </c>
      <c r="C26" s="178">
        <f t="shared" si="3"/>
        <v>56.850999999999999</v>
      </c>
      <c r="D26" s="181"/>
      <c r="E26" s="181">
        <v>56.850999999999999</v>
      </c>
      <c r="F26" s="180"/>
      <c r="G26" s="181"/>
      <c r="H26" s="178">
        <f t="shared" si="4"/>
        <v>1.4999999999999999E-2</v>
      </c>
      <c r="I26" s="180"/>
      <c r="J26" s="180">
        <v>1.4999999999999999E-2</v>
      </c>
      <c r="K26" s="180"/>
      <c r="L26" s="181"/>
      <c r="M26" s="179">
        <f t="shared" ref="M26" si="5">C26/H26</f>
        <v>3790.0666666666666</v>
      </c>
      <c r="N26" s="185"/>
      <c r="O26" s="182"/>
      <c r="P26" s="182"/>
      <c r="Q26" s="182"/>
      <c r="R26" s="182"/>
      <c r="S26" s="183"/>
      <c r="T26" s="183"/>
      <c r="U26" s="184"/>
      <c r="V26" s="184"/>
      <c r="W26" s="184"/>
    </row>
    <row r="27" spans="1:23">
      <c r="A27" s="136"/>
      <c r="B27" s="56" t="s">
        <v>270</v>
      </c>
      <c r="C27" s="178">
        <f>D27+E27+F27</f>
        <v>20679.392</v>
      </c>
      <c r="D27" s="181">
        <v>137.453</v>
      </c>
      <c r="E27" s="181">
        <v>20533.656999999999</v>
      </c>
      <c r="F27" s="181">
        <v>8.282</v>
      </c>
      <c r="G27" s="181"/>
      <c r="H27" s="178">
        <f t="shared" si="4"/>
        <v>6.0879999999999992</v>
      </c>
      <c r="I27" s="181">
        <v>0.02</v>
      </c>
      <c r="J27" s="181">
        <v>6.0629999999999997</v>
      </c>
      <c r="K27" s="181">
        <v>5.0000000000000001E-3</v>
      </c>
      <c r="L27" s="181"/>
      <c r="M27" s="179">
        <f>C27/H27</f>
        <v>3396.7463863337716</v>
      </c>
      <c r="N27" s="185"/>
      <c r="O27" s="182"/>
      <c r="P27" s="182"/>
      <c r="Q27" s="182"/>
      <c r="R27" s="182"/>
      <c r="S27" s="183"/>
      <c r="T27" s="184"/>
      <c r="U27" s="184"/>
      <c r="V27" s="184"/>
      <c r="W27" s="184"/>
    </row>
    <row r="28" spans="1:23" s="24" customFormat="1">
      <c r="A28" s="136" t="s">
        <v>92</v>
      </c>
      <c r="B28" s="140" t="s">
        <v>93</v>
      </c>
      <c r="C28" s="178">
        <f>D28+E28+F28</f>
        <v>225034.94700000001</v>
      </c>
      <c r="D28" s="181">
        <f>SUM(D29:D36)</f>
        <v>88298.718999999997</v>
      </c>
      <c r="E28" s="181">
        <f>SUM(E29:E36)</f>
        <v>122793.55600000001</v>
      </c>
      <c r="F28" s="181">
        <f>SUM(F29:F36)</f>
        <v>13942.672</v>
      </c>
      <c r="G28" s="181"/>
      <c r="H28" s="178">
        <f>I28+J28+K28</f>
        <v>57.672999999999995</v>
      </c>
      <c r="I28" s="181">
        <f>SUM(I29:I36)</f>
        <v>23.421999999999997</v>
      </c>
      <c r="J28" s="181">
        <f>SUM(J29:J36)</f>
        <v>30.356999999999999</v>
      </c>
      <c r="K28" s="181">
        <f>SUM(K29:K36)</f>
        <v>3.8940000000000001</v>
      </c>
      <c r="L28" s="181"/>
      <c r="M28" s="179">
        <f>C28/H28</f>
        <v>3901.9115877446993</v>
      </c>
      <c r="N28" s="185"/>
      <c r="O28" s="182"/>
      <c r="P28" s="182"/>
      <c r="Q28" s="182"/>
      <c r="R28" s="182"/>
      <c r="S28" s="182"/>
      <c r="T28" s="182"/>
      <c r="U28" s="182"/>
      <c r="V28" s="182"/>
      <c r="W28" s="182"/>
    </row>
    <row r="29" spans="1:23">
      <c r="A29" s="136"/>
      <c r="B29" s="141" t="s">
        <v>231</v>
      </c>
      <c r="C29" s="178">
        <f>D29+F29+E29</f>
        <v>17386.703000000001</v>
      </c>
      <c r="D29" s="181">
        <v>14516.672</v>
      </c>
      <c r="E29" s="181"/>
      <c r="F29" s="181">
        <v>2870.0309999999999</v>
      </c>
      <c r="G29" s="181"/>
      <c r="H29" s="178">
        <f t="shared" ref="H29" si="6">I29+J29+K29</f>
        <v>4.6059999999999999</v>
      </c>
      <c r="I29" s="180">
        <v>3.8370000000000002</v>
      </c>
      <c r="J29" s="180"/>
      <c r="K29" s="180">
        <v>0.76900000000000002</v>
      </c>
      <c r="L29" s="181"/>
      <c r="M29" s="179">
        <f>C29/H29</f>
        <v>3774.7943986105083</v>
      </c>
      <c r="N29" s="185"/>
      <c r="O29" s="182"/>
      <c r="P29" s="182"/>
      <c r="Q29" s="182"/>
      <c r="R29" s="182"/>
      <c r="S29" s="183"/>
      <c r="T29" s="184"/>
      <c r="U29" s="184"/>
      <c r="V29" s="184"/>
      <c r="W29" s="184"/>
    </row>
    <row r="30" spans="1:23" ht="14.25" customHeight="1">
      <c r="A30" s="136"/>
      <c r="B30" s="141" t="s">
        <v>232</v>
      </c>
      <c r="C30" s="178">
        <f t="shared" ref="C30" si="7">D30+F30+E30</f>
        <v>15026.526</v>
      </c>
      <c r="D30" s="181">
        <v>15026.526</v>
      </c>
      <c r="E30" s="181"/>
      <c r="F30" s="181"/>
      <c r="G30" s="181"/>
      <c r="H30" s="178">
        <f t="shared" si="4"/>
        <v>3.7629999999999999</v>
      </c>
      <c r="I30" s="181">
        <v>3.7629999999999999</v>
      </c>
      <c r="J30" s="181"/>
      <c r="K30" s="181"/>
      <c r="L30" s="181"/>
      <c r="M30" s="179">
        <f t="shared" si="1"/>
        <v>3993.2304012755781</v>
      </c>
      <c r="N30" s="185"/>
      <c r="O30" s="182"/>
      <c r="P30" s="182"/>
      <c r="Q30" s="182"/>
      <c r="R30" s="182"/>
      <c r="S30" s="183"/>
      <c r="T30" s="183"/>
      <c r="U30" s="183"/>
      <c r="V30" s="183"/>
      <c r="W30" s="184"/>
    </row>
    <row r="31" spans="1:23" ht="14.25" customHeight="1">
      <c r="A31" s="136"/>
      <c r="B31" s="177" t="s">
        <v>258</v>
      </c>
      <c r="C31" s="178">
        <f t="shared" ref="C31" si="8">D31+F31+E31</f>
        <v>161874.25099999999</v>
      </c>
      <c r="D31" s="181">
        <v>34083.292999999998</v>
      </c>
      <c r="E31" s="181">
        <v>119809.45600000001</v>
      </c>
      <c r="F31" s="181">
        <v>7981.5020000000004</v>
      </c>
      <c r="G31" s="181"/>
      <c r="H31" s="178">
        <f t="shared" ref="H31:H32" si="9">I31+J31+K31</f>
        <v>40.707000000000001</v>
      </c>
      <c r="I31" s="181">
        <v>8.9870000000000001</v>
      </c>
      <c r="J31" s="181">
        <v>29.558</v>
      </c>
      <c r="K31" s="181">
        <v>2.1619999999999999</v>
      </c>
      <c r="L31" s="181"/>
      <c r="M31" s="179">
        <f t="shared" ref="M31:M35" si="10">C31/H31</f>
        <v>3976.5703932984497</v>
      </c>
      <c r="N31" s="185"/>
      <c r="O31" s="182"/>
      <c r="P31" s="182"/>
      <c r="Q31" s="182"/>
      <c r="R31" s="182"/>
      <c r="S31" s="183"/>
      <c r="T31" s="183"/>
      <c r="U31" s="183"/>
      <c r="V31" s="183"/>
      <c r="W31" s="184"/>
    </row>
    <row r="32" spans="1:23" ht="14.25" hidden="1" customHeight="1">
      <c r="A32" s="136"/>
      <c r="B32" s="177" t="s">
        <v>234</v>
      </c>
      <c r="C32" s="178">
        <f t="shared" ref="C32" si="11">D32+F32+E32</f>
        <v>0</v>
      </c>
      <c r="D32" s="181"/>
      <c r="E32" s="181"/>
      <c r="F32" s="181"/>
      <c r="G32" s="181"/>
      <c r="H32" s="178">
        <f t="shared" si="9"/>
        <v>0</v>
      </c>
      <c r="I32" s="181"/>
      <c r="J32" s="181"/>
      <c r="K32" s="181"/>
      <c r="L32" s="181"/>
      <c r="M32" s="179" t="e">
        <f t="shared" si="10"/>
        <v>#DIV/0!</v>
      </c>
      <c r="N32" s="185"/>
      <c r="O32" s="182"/>
      <c r="P32" s="182"/>
      <c r="Q32" s="182"/>
      <c r="R32" s="182"/>
      <c r="S32" s="183"/>
      <c r="T32" s="183"/>
      <c r="U32" s="183"/>
      <c r="V32" s="183"/>
      <c r="W32" s="184"/>
    </row>
    <row r="33" spans="1:23" ht="14.25" customHeight="1">
      <c r="A33" s="136"/>
      <c r="B33" s="177" t="s">
        <v>272</v>
      </c>
      <c r="C33" s="178">
        <f t="shared" ref="C33" si="12">D33+F33+E33</f>
        <v>13587.468999999999</v>
      </c>
      <c r="D33" s="181">
        <v>13587.468999999999</v>
      </c>
      <c r="E33" s="181"/>
      <c r="F33" s="181"/>
      <c r="G33" s="181"/>
      <c r="H33" s="178">
        <f t="shared" ref="H33:H35" si="13">I33+J33+K33</f>
        <v>3.5960000000000001</v>
      </c>
      <c r="I33" s="181">
        <v>3.5960000000000001</v>
      </c>
      <c r="J33" s="181"/>
      <c r="K33" s="181"/>
      <c r="L33" s="181"/>
      <c r="M33" s="179">
        <f t="shared" si="10"/>
        <v>3778.4952725250273</v>
      </c>
      <c r="N33" s="185"/>
      <c r="O33" s="182"/>
      <c r="P33" s="182"/>
      <c r="Q33" s="182"/>
      <c r="R33" s="182"/>
      <c r="S33" s="183"/>
      <c r="T33" s="183"/>
      <c r="U33" s="183"/>
      <c r="V33" s="183"/>
      <c r="W33" s="184"/>
    </row>
    <row r="34" spans="1:23" ht="14.25" customHeight="1">
      <c r="A34" s="136"/>
      <c r="B34" s="177" t="s">
        <v>284</v>
      </c>
      <c r="C34" s="178">
        <f t="shared" ref="C34" si="14">D34+F34+E34</f>
        <v>124.343</v>
      </c>
      <c r="D34" s="181">
        <v>26.245999999999999</v>
      </c>
      <c r="E34" s="181">
        <v>63.048000000000002</v>
      </c>
      <c r="F34" s="181">
        <v>35.048999999999999</v>
      </c>
      <c r="G34" s="181"/>
      <c r="H34" s="178">
        <f t="shared" ref="H34" si="15">I34+J34+K34</f>
        <v>5.6000000000000001E-2</v>
      </c>
      <c r="I34" s="181">
        <v>8.0000000000000002E-3</v>
      </c>
      <c r="J34" s="181">
        <v>3.9E-2</v>
      </c>
      <c r="K34" s="181">
        <v>8.9999999999999993E-3</v>
      </c>
      <c r="L34" s="181"/>
      <c r="M34" s="179">
        <f t="shared" ref="M34" si="16">C34/H34</f>
        <v>2220.4107142857142</v>
      </c>
      <c r="N34" s="185"/>
      <c r="O34" s="182"/>
      <c r="P34" s="182"/>
      <c r="Q34" s="182"/>
      <c r="R34" s="182"/>
      <c r="S34" s="183"/>
      <c r="T34" s="183"/>
      <c r="U34" s="183"/>
      <c r="V34" s="183"/>
      <c r="W34" s="184"/>
    </row>
    <row r="35" spans="1:23">
      <c r="A35" s="136"/>
      <c r="B35" s="56" t="s">
        <v>279</v>
      </c>
      <c r="C35" s="178">
        <f>D35+E35+F35</f>
        <v>2670.1770000000001</v>
      </c>
      <c r="D35" s="181">
        <v>201.30099999999999</v>
      </c>
      <c r="E35" s="181">
        <v>2468.8760000000002</v>
      </c>
      <c r="F35" s="181"/>
      <c r="G35" s="181"/>
      <c r="H35" s="178">
        <f t="shared" si="13"/>
        <v>0.63900000000000001</v>
      </c>
      <c r="I35" s="181">
        <v>5.8000000000000003E-2</v>
      </c>
      <c r="J35" s="181">
        <v>0.58099999999999996</v>
      </c>
      <c r="K35" s="181"/>
      <c r="L35" s="181"/>
      <c r="M35" s="179">
        <f t="shared" si="10"/>
        <v>4178.6807511737088</v>
      </c>
      <c r="N35" s="185"/>
      <c r="O35" s="182"/>
      <c r="P35" s="182"/>
      <c r="Q35" s="182"/>
      <c r="R35" s="182"/>
      <c r="S35" s="183"/>
      <c r="T35" s="184"/>
      <c r="U35" s="184"/>
      <c r="V35" s="184"/>
      <c r="W35" s="184"/>
    </row>
    <row r="36" spans="1:23" ht="14.25" customHeight="1">
      <c r="A36" s="136"/>
      <c r="B36" s="141" t="s">
        <v>259</v>
      </c>
      <c r="C36" s="178">
        <f>D36+F36+E36</f>
        <v>14365.477999999999</v>
      </c>
      <c r="D36" s="181">
        <v>10857.212</v>
      </c>
      <c r="E36" s="181">
        <v>452.17599999999999</v>
      </c>
      <c r="F36" s="181">
        <v>3056.09</v>
      </c>
      <c r="G36" s="181"/>
      <c r="H36" s="178">
        <f t="shared" si="4"/>
        <v>4.306</v>
      </c>
      <c r="I36" s="180">
        <v>3.173</v>
      </c>
      <c r="J36" s="180">
        <v>0.17899999999999999</v>
      </c>
      <c r="K36" s="181">
        <v>0.95399999999999996</v>
      </c>
      <c r="L36" s="181"/>
      <c r="M36" s="179">
        <f t="shared" si="1"/>
        <v>3336.1537389688806</v>
      </c>
      <c r="N36" s="185"/>
      <c r="O36" s="182"/>
      <c r="P36" s="182"/>
      <c r="Q36" s="182"/>
      <c r="R36" s="182"/>
      <c r="S36" s="183"/>
      <c r="T36" s="183"/>
      <c r="U36" s="183"/>
      <c r="V36" s="183"/>
      <c r="W36" s="184"/>
    </row>
    <row r="37" spans="1:23">
      <c r="A37" s="142" t="s">
        <v>94</v>
      </c>
      <c r="B37" s="143" t="s">
        <v>95</v>
      </c>
      <c r="C37" s="57">
        <f>D37+E37+F37</f>
        <v>38320.345000000001</v>
      </c>
      <c r="D37" s="57">
        <f>SUM(D38:D44)</f>
        <v>7160.2560000000003</v>
      </c>
      <c r="E37" s="57">
        <f>SUM(E38:E44)</f>
        <v>30992.534</v>
      </c>
      <c r="F37" s="57">
        <f>SUM(F38:F44)</f>
        <v>167.55500000000001</v>
      </c>
      <c r="G37" s="57"/>
      <c r="H37" s="57">
        <f t="shared" si="4"/>
        <v>10.770999999999999</v>
      </c>
      <c r="I37" s="57">
        <f>SUM(I38:I44)</f>
        <v>2.16</v>
      </c>
      <c r="J37" s="57">
        <f>SUM(J38:J44)</f>
        <v>8.5679999999999996</v>
      </c>
      <c r="K37" s="57">
        <f>SUM(K38:K44)</f>
        <v>4.2999999999999997E-2</v>
      </c>
      <c r="L37" s="57"/>
      <c r="M37" s="179">
        <f t="shared" si="1"/>
        <v>3557.733265249281</v>
      </c>
      <c r="N37" s="58"/>
      <c r="O37" s="114"/>
      <c r="P37" s="114"/>
      <c r="Q37" s="114"/>
      <c r="R37" s="114"/>
      <c r="S37" s="114"/>
      <c r="T37" s="114"/>
      <c r="U37" s="114"/>
      <c r="V37" s="114"/>
      <c r="W37" s="114"/>
    </row>
    <row r="38" spans="1:23">
      <c r="A38" s="136"/>
      <c r="B38" s="141" t="s">
        <v>278</v>
      </c>
      <c r="C38" s="57">
        <f>D38+E38+F38</f>
        <v>94.06</v>
      </c>
      <c r="D38" s="52"/>
      <c r="E38" s="52"/>
      <c r="F38" s="52">
        <v>94.06</v>
      </c>
      <c r="G38" s="52"/>
      <c r="H38" s="57">
        <f t="shared" si="4"/>
        <v>2.4E-2</v>
      </c>
      <c r="I38" s="52"/>
      <c r="J38" s="52"/>
      <c r="K38" s="52">
        <v>2.4E-2</v>
      </c>
      <c r="L38" s="52"/>
      <c r="M38" s="179">
        <f t="shared" si="1"/>
        <v>3919.1666666666665</v>
      </c>
      <c r="N38" s="58"/>
      <c r="O38" s="53"/>
      <c r="P38" s="53"/>
      <c r="Q38" s="53"/>
      <c r="R38" s="53"/>
      <c r="S38" s="59"/>
      <c r="T38" s="55"/>
      <c r="U38" s="55"/>
      <c r="V38" s="55"/>
      <c r="W38" s="55"/>
    </row>
    <row r="39" spans="1:23">
      <c r="A39" s="136"/>
      <c r="B39" s="141" t="s">
        <v>273</v>
      </c>
      <c r="C39" s="57">
        <f>D39+E39+F39</f>
        <v>73.495000000000005</v>
      </c>
      <c r="D39" s="52"/>
      <c r="E39" s="52"/>
      <c r="F39" s="52">
        <v>73.495000000000005</v>
      </c>
      <c r="G39" s="52"/>
      <c r="H39" s="57">
        <f t="shared" ref="H39" si="17">I39+J39+K39</f>
        <v>1.9E-2</v>
      </c>
      <c r="I39" s="52"/>
      <c r="J39" s="52"/>
      <c r="K39" s="52">
        <v>1.9E-2</v>
      </c>
      <c r="L39" s="52"/>
      <c r="M39" s="113">
        <f t="shared" ref="M39" si="18">C39/H39</f>
        <v>3868.1578947368425</v>
      </c>
      <c r="N39" s="58"/>
      <c r="O39" s="53"/>
      <c r="P39" s="53"/>
      <c r="Q39" s="53"/>
      <c r="R39" s="53"/>
      <c r="S39" s="59"/>
      <c r="T39" s="55"/>
      <c r="U39" s="55"/>
      <c r="V39" s="55"/>
      <c r="W39" s="55"/>
    </row>
    <row r="40" spans="1:23">
      <c r="A40" s="136"/>
      <c r="B40" s="141" t="s">
        <v>256</v>
      </c>
      <c r="C40" s="57">
        <f t="shared" ref="C40" si="19">D40+E40+F40</f>
        <v>30446.532999999999</v>
      </c>
      <c r="D40" s="52"/>
      <c r="E40" s="52">
        <v>30446.532999999999</v>
      </c>
      <c r="F40" s="52"/>
      <c r="G40" s="52"/>
      <c r="H40" s="57">
        <f t="shared" si="4"/>
        <v>8.4179999999999993</v>
      </c>
      <c r="I40" s="52"/>
      <c r="J40" s="52">
        <v>8.4179999999999993</v>
      </c>
      <c r="K40" s="52"/>
      <c r="L40" s="52"/>
      <c r="M40" s="113">
        <f t="shared" si="1"/>
        <v>3616.836897125208</v>
      </c>
      <c r="N40" s="58"/>
      <c r="O40" s="53"/>
      <c r="P40" s="53"/>
      <c r="Q40" s="53"/>
      <c r="R40" s="53"/>
      <c r="S40" s="59"/>
      <c r="T40" s="55"/>
      <c r="U40" s="55"/>
      <c r="V40" s="55"/>
      <c r="W40" s="55"/>
    </row>
    <row r="41" spans="1:23">
      <c r="A41" s="136"/>
      <c r="B41" s="141" t="s">
        <v>257</v>
      </c>
      <c r="C41" s="57">
        <f t="shared" ref="C41" si="20">D41+E41+F41</f>
        <v>7160.2560000000003</v>
      </c>
      <c r="D41" s="52">
        <v>7160.2560000000003</v>
      </c>
      <c r="E41" s="52"/>
      <c r="F41" s="52"/>
      <c r="G41" s="52"/>
      <c r="H41" s="57">
        <f t="shared" ref="H41" si="21">I41+J41+K41</f>
        <v>2.16</v>
      </c>
      <c r="I41" s="52">
        <v>2.16</v>
      </c>
      <c r="J41" s="52"/>
      <c r="K41" s="52"/>
      <c r="L41" s="52"/>
      <c r="M41" s="113">
        <f t="shared" ref="M41" si="22">C41/H41</f>
        <v>3314.9333333333334</v>
      </c>
      <c r="N41" s="58"/>
      <c r="O41" s="53"/>
      <c r="P41" s="53"/>
      <c r="Q41" s="53"/>
      <c r="R41" s="53"/>
      <c r="S41" s="59"/>
      <c r="T41" s="55"/>
      <c r="U41" s="55"/>
      <c r="V41" s="55"/>
      <c r="W41" s="55"/>
    </row>
    <row r="42" spans="1:23">
      <c r="A42" s="136"/>
      <c r="B42" s="141" t="s">
        <v>235</v>
      </c>
      <c r="C42" s="57">
        <f>D42+E42+F42</f>
        <v>546.00099999999998</v>
      </c>
      <c r="D42" s="52"/>
      <c r="E42" s="52">
        <v>546.00099999999998</v>
      </c>
      <c r="F42" s="52"/>
      <c r="G42" s="52"/>
      <c r="H42" s="57">
        <f>I42+J42+K42</f>
        <v>0.15</v>
      </c>
      <c r="I42" s="52"/>
      <c r="J42" s="52">
        <v>0.15</v>
      </c>
      <c r="K42" s="52"/>
      <c r="L42" s="52"/>
      <c r="M42" s="113">
        <f>C42/H42</f>
        <v>3640.0066666666667</v>
      </c>
      <c r="N42" s="58"/>
      <c r="O42" s="53"/>
      <c r="P42" s="53"/>
      <c r="Q42" s="53"/>
      <c r="R42" s="53"/>
      <c r="S42" s="59"/>
      <c r="T42" s="55"/>
      <c r="U42" s="55"/>
      <c r="V42" s="55"/>
      <c r="W42" s="55"/>
    </row>
    <row r="43" spans="1:23" hidden="1">
      <c r="A43" s="136"/>
      <c r="B43" s="141"/>
      <c r="C43" s="57"/>
      <c r="D43" s="52"/>
      <c r="E43" s="52"/>
      <c r="F43" s="52"/>
      <c r="G43" s="52"/>
      <c r="H43" s="57"/>
      <c r="I43" s="52"/>
      <c r="J43" s="52"/>
      <c r="K43" s="52"/>
      <c r="L43" s="52"/>
      <c r="M43" s="113"/>
      <c r="N43" s="58"/>
      <c r="O43" s="53"/>
      <c r="P43" s="53"/>
      <c r="Q43" s="53"/>
      <c r="R43" s="53"/>
      <c r="S43" s="59"/>
      <c r="T43" s="55"/>
      <c r="U43" s="55"/>
      <c r="V43" s="55"/>
      <c r="W43" s="55"/>
    </row>
    <row r="44" spans="1:23" hidden="1">
      <c r="A44" s="136"/>
      <c r="B44" s="141"/>
      <c r="C44" s="57">
        <f>D44+E44+F44</f>
        <v>0</v>
      </c>
      <c r="D44" s="52"/>
      <c r="E44" s="52"/>
      <c r="F44" s="52"/>
      <c r="G44" s="52"/>
      <c r="H44" s="57">
        <f t="shared" si="4"/>
        <v>0</v>
      </c>
      <c r="I44" s="52"/>
      <c r="J44" s="52"/>
      <c r="K44" s="52"/>
      <c r="L44" s="52"/>
      <c r="M44" s="113" t="e">
        <f t="shared" si="1"/>
        <v>#DIV/0!</v>
      </c>
      <c r="N44" s="58"/>
      <c r="O44" s="53"/>
      <c r="P44" s="53"/>
      <c r="Q44" s="53"/>
      <c r="R44" s="53"/>
      <c r="S44" s="59"/>
      <c r="T44" s="55"/>
      <c r="U44" s="59"/>
      <c r="V44" s="55"/>
      <c r="W44" s="55"/>
    </row>
    <row r="45" spans="1:23" s="24" customFormat="1">
      <c r="A45" s="142" t="s">
        <v>96</v>
      </c>
      <c r="B45" s="138" t="s">
        <v>97</v>
      </c>
      <c r="C45" s="57">
        <f t="shared" ref="C45:L45" si="23">C37+C17+C9</f>
        <v>302635.84000000003</v>
      </c>
      <c r="D45" s="57">
        <f t="shared" si="23"/>
        <v>106062.77299999999</v>
      </c>
      <c r="E45" s="57">
        <f t="shared" si="23"/>
        <v>176129.77299999999</v>
      </c>
      <c r="F45" s="57">
        <f t="shared" si="23"/>
        <v>20443.294000000002</v>
      </c>
      <c r="G45" s="57">
        <f t="shared" si="23"/>
        <v>0</v>
      </c>
      <c r="H45" s="57">
        <f t="shared" si="23"/>
        <v>80.020999999999987</v>
      </c>
      <c r="I45" s="57">
        <f t="shared" si="23"/>
        <v>28.427999999999997</v>
      </c>
      <c r="J45" s="57">
        <f t="shared" si="23"/>
        <v>45.507999999999996</v>
      </c>
      <c r="K45" s="57">
        <f t="shared" si="23"/>
        <v>6.085</v>
      </c>
      <c r="L45" s="57">
        <f t="shared" si="23"/>
        <v>0</v>
      </c>
      <c r="M45" s="113">
        <f t="shared" si="1"/>
        <v>3781.9552367503538</v>
      </c>
      <c r="N45" s="58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1:23" s="24" customFormat="1" ht="25.5" customHeight="1">
      <c r="A46" s="209" t="s">
        <v>70</v>
      </c>
      <c r="B46" s="209" t="s">
        <v>14</v>
      </c>
      <c r="C46" s="210" t="s">
        <v>71</v>
      </c>
      <c r="D46" s="210"/>
      <c r="E46" s="210"/>
      <c r="F46" s="210"/>
      <c r="G46" s="210"/>
      <c r="H46" s="213" t="s">
        <v>72</v>
      </c>
      <c r="I46" s="213"/>
      <c r="J46" s="213"/>
      <c r="K46" s="213"/>
      <c r="L46" s="213"/>
      <c r="M46" s="214" t="s">
        <v>73</v>
      </c>
      <c r="N46" s="215" t="s">
        <v>74</v>
      </c>
      <c r="O46" s="216"/>
      <c r="P46" s="216"/>
      <c r="Q46" s="216"/>
      <c r="R46" s="217"/>
      <c r="S46" s="218" t="s">
        <v>75</v>
      </c>
      <c r="T46" s="218"/>
      <c r="U46" s="218"/>
      <c r="V46" s="218"/>
      <c r="W46" s="218"/>
    </row>
    <row r="47" spans="1:23" s="24" customFormat="1" ht="18" customHeight="1">
      <c r="A47" s="209"/>
      <c r="B47" s="209"/>
      <c r="C47" s="47" t="s">
        <v>76</v>
      </c>
      <c r="D47" s="47" t="s">
        <v>6</v>
      </c>
      <c r="E47" s="47" t="s">
        <v>7</v>
      </c>
      <c r="F47" s="47" t="s">
        <v>77</v>
      </c>
      <c r="G47" s="47" t="s">
        <v>9</v>
      </c>
      <c r="H47" s="47" t="s">
        <v>76</v>
      </c>
      <c r="I47" s="47" t="s">
        <v>6</v>
      </c>
      <c r="J47" s="47" t="s">
        <v>7</v>
      </c>
      <c r="K47" s="47" t="s">
        <v>77</v>
      </c>
      <c r="L47" s="47" t="s">
        <v>9</v>
      </c>
      <c r="M47" s="214"/>
      <c r="N47" s="26" t="s">
        <v>76</v>
      </c>
      <c r="O47" s="48" t="s">
        <v>6</v>
      </c>
      <c r="P47" s="48" t="s">
        <v>7</v>
      </c>
      <c r="Q47" s="48" t="s">
        <v>77</v>
      </c>
      <c r="R47" s="48" t="s">
        <v>9</v>
      </c>
      <c r="S47" s="26" t="s">
        <v>76</v>
      </c>
      <c r="T47" s="26" t="s">
        <v>6</v>
      </c>
      <c r="U47" s="26" t="s">
        <v>7</v>
      </c>
      <c r="V47" s="26" t="s">
        <v>77</v>
      </c>
      <c r="W47" s="26" t="s">
        <v>9</v>
      </c>
    </row>
    <row r="48" spans="1:23" s="51" customFormat="1" ht="13.5" customHeight="1">
      <c r="A48" s="49">
        <v>1</v>
      </c>
      <c r="B48" s="50">
        <f t="shared" ref="B48" si="24">+A48+1</f>
        <v>2</v>
      </c>
      <c r="C48" s="50">
        <f>+B48+1</f>
        <v>3</v>
      </c>
      <c r="D48" s="50">
        <f t="shared" ref="D48:W48" si="25">+C48+1</f>
        <v>4</v>
      </c>
      <c r="E48" s="50">
        <f t="shared" si="25"/>
        <v>5</v>
      </c>
      <c r="F48" s="50">
        <f t="shared" si="25"/>
        <v>6</v>
      </c>
      <c r="G48" s="50">
        <f t="shared" si="25"/>
        <v>7</v>
      </c>
      <c r="H48" s="50">
        <f t="shared" si="25"/>
        <v>8</v>
      </c>
      <c r="I48" s="50">
        <f t="shared" si="25"/>
        <v>9</v>
      </c>
      <c r="J48" s="50">
        <f t="shared" si="25"/>
        <v>10</v>
      </c>
      <c r="K48" s="50">
        <f t="shared" si="25"/>
        <v>11</v>
      </c>
      <c r="L48" s="50">
        <f t="shared" si="25"/>
        <v>12</v>
      </c>
      <c r="M48" s="50">
        <f t="shared" si="25"/>
        <v>13</v>
      </c>
      <c r="N48" s="50">
        <f t="shared" si="25"/>
        <v>14</v>
      </c>
      <c r="O48" s="50">
        <f t="shared" si="25"/>
        <v>15</v>
      </c>
      <c r="P48" s="50">
        <f t="shared" si="25"/>
        <v>16</v>
      </c>
      <c r="Q48" s="50">
        <f t="shared" si="25"/>
        <v>17</v>
      </c>
      <c r="R48" s="50">
        <f t="shared" si="25"/>
        <v>18</v>
      </c>
      <c r="S48" s="50">
        <f t="shared" si="25"/>
        <v>19</v>
      </c>
      <c r="T48" s="50">
        <f t="shared" si="25"/>
        <v>20</v>
      </c>
      <c r="U48" s="50">
        <f t="shared" si="25"/>
        <v>21</v>
      </c>
      <c r="V48" s="50">
        <f t="shared" si="25"/>
        <v>22</v>
      </c>
      <c r="W48" s="50">
        <f t="shared" si="25"/>
        <v>23</v>
      </c>
    </row>
    <row r="49" spans="1:23" ht="15" customHeight="1">
      <c r="A49" s="206" t="str">
        <f>'П1.5'!I4</f>
        <v>Факт 2 полугодие 2023г.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8"/>
    </row>
    <row r="50" spans="1:23" s="24" customFormat="1">
      <c r="A50" s="134">
        <v>1</v>
      </c>
      <c r="B50" s="135" t="s">
        <v>16</v>
      </c>
      <c r="C50" s="57">
        <f>SUM(D50:G50)</f>
        <v>971.32799999999997</v>
      </c>
      <c r="D50" s="57">
        <f>D52+D53</f>
        <v>145.21799999999999</v>
      </c>
      <c r="E50" s="57">
        <f>SUM(E51:E54)</f>
        <v>0</v>
      </c>
      <c r="F50" s="57">
        <f>F53+F54+F57+F52</f>
        <v>811.91</v>
      </c>
      <c r="G50" s="57">
        <f>G53+G54+G57+G52</f>
        <v>14.2</v>
      </c>
      <c r="H50" s="57">
        <f>SUM(I50:L50)</f>
        <v>0.27599999999999997</v>
      </c>
      <c r="I50" s="57">
        <f>I52+I53</f>
        <v>4.1000000000000002E-2</v>
      </c>
      <c r="J50" s="57">
        <f>J52+J53</f>
        <v>0</v>
      </c>
      <c r="K50" s="57">
        <f>K53+K54+K57+K52</f>
        <v>0.22999999999999998</v>
      </c>
      <c r="L50" s="57">
        <f>L53+L54+L57+L52</f>
        <v>5.0000000000000001E-3</v>
      </c>
      <c r="M50" s="113">
        <f>C50/H50</f>
        <v>3519.3043478260875</v>
      </c>
      <c r="N50" s="58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1:23">
      <c r="A51" s="136" t="s">
        <v>25</v>
      </c>
      <c r="B51" s="137" t="s">
        <v>17</v>
      </c>
      <c r="C51" s="57"/>
      <c r="D51" s="52"/>
      <c r="E51" s="52"/>
      <c r="F51" s="52"/>
      <c r="G51" s="52"/>
      <c r="H51" s="57"/>
      <c r="I51" s="52"/>
      <c r="J51" s="52"/>
      <c r="K51" s="52"/>
      <c r="L51" s="52"/>
      <c r="M51" s="113"/>
      <c r="N51" s="58"/>
      <c r="O51" s="53"/>
      <c r="P51" s="53"/>
      <c r="Q51" s="53"/>
      <c r="R51" s="53"/>
      <c r="S51" s="54"/>
      <c r="T51" s="55"/>
      <c r="U51" s="55"/>
      <c r="V51" s="55"/>
      <c r="W51" s="55"/>
    </row>
    <row r="52" spans="1:23" s="24" customFormat="1" ht="13.5" customHeight="1">
      <c r="A52" s="136" t="s">
        <v>78</v>
      </c>
      <c r="B52" s="137" t="s">
        <v>79</v>
      </c>
      <c r="C52" s="57">
        <f>D52+F52</f>
        <v>71.650000000000006</v>
      </c>
      <c r="D52" s="52"/>
      <c r="E52" s="52"/>
      <c r="F52" s="52">
        <v>71.650000000000006</v>
      </c>
      <c r="G52" s="52"/>
      <c r="H52" s="57">
        <f>I52+K52</f>
        <v>0.02</v>
      </c>
      <c r="I52" s="52"/>
      <c r="J52" s="52"/>
      <c r="K52" s="52">
        <v>0.02</v>
      </c>
      <c r="L52" s="52"/>
      <c r="M52" s="113">
        <f t="shared" ref="M52:M53" si="26">C52/H52</f>
        <v>3582.5</v>
      </c>
      <c r="N52" s="58"/>
      <c r="O52" s="53"/>
      <c r="P52" s="53"/>
      <c r="Q52" s="53"/>
      <c r="R52" s="53"/>
      <c r="S52" s="54"/>
      <c r="T52" s="55"/>
      <c r="U52" s="55"/>
      <c r="V52" s="55"/>
      <c r="W52" s="55"/>
    </row>
    <row r="53" spans="1:23" s="24" customFormat="1">
      <c r="A53" s="136" t="s">
        <v>80</v>
      </c>
      <c r="B53" s="137" t="s">
        <v>81</v>
      </c>
      <c r="C53" s="57">
        <f>D53+F53+E53+G53</f>
        <v>883.45699999999999</v>
      </c>
      <c r="D53" s="52">
        <v>145.21799999999999</v>
      </c>
      <c r="E53" s="52"/>
      <c r="F53" s="52">
        <v>724.03899999999999</v>
      </c>
      <c r="G53" s="52">
        <v>14.2</v>
      </c>
      <c r="H53" s="57">
        <f>I53+K53+J53+L53</f>
        <v>0.251</v>
      </c>
      <c r="I53" s="52">
        <v>4.1000000000000002E-2</v>
      </c>
      <c r="J53" s="52"/>
      <c r="K53" s="52">
        <v>0.20499999999999999</v>
      </c>
      <c r="L53" s="52">
        <v>5.0000000000000001E-3</v>
      </c>
      <c r="M53" s="113">
        <f t="shared" si="26"/>
        <v>3519.7490039840636</v>
      </c>
      <c r="N53" s="58"/>
      <c r="O53" s="53"/>
      <c r="P53" s="53"/>
      <c r="Q53" s="53"/>
      <c r="R53" s="53"/>
      <c r="S53" s="54"/>
      <c r="T53" s="55"/>
      <c r="U53" s="55"/>
      <c r="V53" s="55"/>
      <c r="W53" s="55"/>
    </row>
    <row r="54" spans="1:23" s="24" customFormat="1">
      <c r="A54" s="136" t="s">
        <v>82</v>
      </c>
      <c r="B54" s="137" t="s">
        <v>83</v>
      </c>
      <c r="C54" s="57">
        <f>SUM(D54:F54)</f>
        <v>0</v>
      </c>
      <c r="D54" s="52"/>
      <c r="E54" s="52"/>
      <c r="F54" s="52"/>
      <c r="G54" s="52"/>
      <c r="H54" s="57">
        <f>SUM(J54:K54)</f>
        <v>0</v>
      </c>
      <c r="I54" s="52"/>
      <c r="J54" s="52"/>
      <c r="K54" s="52"/>
      <c r="L54" s="52"/>
      <c r="M54" s="113"/>
      <c r="N54" s="58"/>
      <c r="O54" s="53"/>
      <c r="P54" s="53"/>
      <c r="Q54" s="53"/>
      <c r="R54" s="53"/>
      <c r="S54" s="54"/>
      <c r="T54" s="55"/>
      <c r="U54" s="55"/>
      <c r="V54" s="55"/>
      <c r="W54" s="55"/>
    </row>
    <row r="55" spans="1:23" s="24" customFormat="1">
      <c r="A55" s="136" t="s">
        <v>26</v>
      </c>
      <c r="B55" s="137" t="s">
        <v>18</v>
      </c>
      <c r="C55" s="57"/>
      <c r="D55" s="52"/>
      <c r="E55" s="52"/>
      <c r="F55" s="52"/>
      <c r="G55" s="52"/>
      <c r="H55" s="57"/>
      <c r="I55" s="52"/>
      <c r="J55" s="52"/>
      <c r="K55" s="52"/>
      <c r="L55" s="52"/>
      <c r="M55" s="113"/>
      <c r="N55" s="58"/>
      <c r="O55" s="53"/>
      <c r="P55" s="53"/>
      <c r="Q55" s="53"/>
      <c r="R55" s="53"/>
      <c r="S55" s="54"/>
      <c r="T55" s="55"/>
      <c r="U55" s="55"/>
      <c r="V55" s="55"/>
      <c r="W55" s="55"/>
    </row>
    <row r="56" spans="1:23" s="24" customFormat="1">
      <c r="A56" s="136" t="s">
        <v>84</v>
      </c>
      <c r="B56" s="137" t="s">
        <v>79</v>
      </c>
      <c r="C56" s="57"/>
      <c r="D56" s="52"/>
      <c r="E56" s="52"/>
      <c r="F56" s="52"/>
      <c r="G56" s="52"/>
      <c r="H56" s="57"/>
      <c r="I56" s="52"/>
      <c r="J56" s="52"/>
      <c r="K56" s="52"/>
      <c r="L56" s="52"/>
      <c r="M56" s="113"/>
      <c r="N56" s="58"/>
      <c r="O56" s="53"/>
      <c r="P56" s="53"/>
      <c r="Q56" s="53"/>
      <c r="R56" s="53"/>
      <c r="S56" s="54"/>
      <c r="T56" s="55"/>
      <c r="U56" s="55"/>
      <c r="V56" s="55"/>
      <c r="W56" s="55"/>
    </row>
    <row r="57" spans="1:23" s="24" customFormat="1">
      <c r="A57" s="136" t="s">
        <v>85</v>
      </c>
      <c r="B57" s="137" t="s">
        <v>86</v>
      </c>
      <c r="C57" s="57">
        <f>D57+F57</f>
        <v>16.221</v>
      </c>
      <c r="D57" s="52"/>
      <c r="E57" s="52"/>
      <c r="F57" s="52">
        <v>16.221</v>
      </c>
      <c r="G57" s="52"/>
      <c r="H57" s="57">
        <f>I57+K57</f>
        <v>5.0000000000000001E-3</v>
      </c>
      <c r="I57" s="52"/>
      <c r="J57" s="52"/>
      <c r="K57" s="52">
        <v>5.0000000000000001E-3</v>
      </c>
      <c r="L57" s="52"/>
      <c r="M57" s="113">
        <f t="shared" ref="M57:M58" si="27">C57/H57</f>
        <v>3244.2</v>
      </c>
      <c r="N57" s="58"/>
      <c r="O57" s="114"/>
      <c r="P57" s="114"/>
      <c r="Q57" s="114"/>
      <c r="R57" s="114"/>
      <c r="S57" s="114"/>
      <c r="T57" s="114"/>
      <c r="U57" s="114"/>
      <c r="V57" s="114"/>
      <c r="W57" s="114"/>
    </row>
    <row r="58" spans="1:23" s="24" customFormat="1">
      <c r="A58" s="134" t="s">
        <v>19</v>
      </c>
      <c r="B58" s="138" t="s">
        <v>20</v>
      </c>
      <c r="C58" s="57">
        <f>C63+C70</f>
        <v>279304.01899999997</v>
      </c>
      <c r="D58" s="57">
        <f>D63+D70</f>
        <v>85698.448999999993</v>
      </c>
      <c r="E58" s="57">
        <f>E63+E70</f>
        <v>175930.73799999998</v>
      </c>
      <c r="F58" s="57">
        <f>F63+F70</f>
        <v>17674.832000000002</v>
      </c>
      <c r="G58" s="57">
        <f>G63+G70</f>
        <v>0</v>
      </c>
      <c r="H58" s="57">
        <f t="shared" ref="H58" si="28">I58+J58+K58</f>
        <v>71.44</v>
      </c>
      <c r="I58" s="57">
        <f>I63+I70</f>
        <v>22.404000000000003</v>
      </c>
      <c r="J58" s="57">
        <f>J63+J70</f>
        <v>43.796999999999997</v>
      </c>
      <c r="K58" s="57">
        <f>K63+K70</f>
        <v>5.2389999999999999</v>
      </c>
      <c r="L58" s="57">
        <f>L63+L70</f>
        <v>0</v>
      </c>
      <c r="M58" s="113">
        <f t="shared" si="27"/>
        <v>3909.6307250839864</v>
      </c>
      <c r="N58" s="58"/>
      <c r="O58" s="114"/>
      <c r="P58" s="114"/>
      <c r="Q58" s="114"/>
      <c r="R58" s="114"/>
      <c r="S58" s="114"/>
      <c r="T58" s="114"/>
      <c r="U58" s="114"/>
      <c r="V58" s="114"/>
      <c r="W58" s="114"/>
    </row>
    <row r="59" spans="1:23" s="24" customFormat="1">
      <c r="A59" s="136" t="s">
        <v>42</v>
      </c>
      <c r="B59" s="56" t="s">
        <v>87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113"/>
      <c r="N59" s="58"/>
      <c r="O59" s="114"/>
      <c r="P59" s="114"/>
      <c r="Q59" s="114"/>
      <c r="R59" s="114"/>
      <c r="S59" s="114"/>
      <c r="T59" s="114"/>
      <c r="U59" s="114"/>
      <c r="V59" s="114"/>
      <c r="W59" s="114"/>
    </row>
    <row r="60" spans="1:23">
      <c r="A60" s="139"/>
      <c r="B60" s="56" t="s">
        <v>88</v>
      </c>
      <c r="C60" s="57"/>
      <c r="D60" s="52"/>
      <c r="E60" s="52"/>
      <c r="F60" s="52"/>
      <c r="G60" s="52"/>
      <c r="H60" s="57"/>
      <c r="I60" s="52"/>
      <c r="J60" s="52"/>
      <c r="K60" s="52"/>
      <c r="L60" s="52"/>
      <c r="M60" s="113"/>
      <c r="N60" s="58"/>
      <c r="O60" s="53"/>
      <c r="P60" s="53"/>
      <c r="Q60" s="53"/>
      <c r="R60" s="53"/>
      <c r="S60" s="59"/>
      <c r="T60" s="55"/>
      <c r="U60" s="55"/>
      <c r="V60" s="55"/>
      <c r="W60" s="55"/>
    </row>
    <row r="61" spans="1:23">
      <c r="A61" s="139"/>
      <c r="B61" s="56" t="s">
        <v>89</v>
      </c>
      <c r="C61" s="57"/>
      <c r="D61" s="52"/>
      <c r="E61" s="52"/>
      <c r="F61" s="52"/>
      <c r="G61" s="52"/>
      <c r="H61" s="57"/>
      <c r="I61" s="52"/>
      <c r="J61" s="52"/>
      <c r="K61" s="52"/>
      <c r="L61" s="52"/>
      <c r="M61" s="113"/>
      <c r="N61" s="58"/>
      <c r="O61" s="53"/>
      <c r="P61" s="53"/>
      <c r="Q61" s="53"/>
      <c r="R61" s="53"/>
      <c r="S61" s="59"/>
      <c r="T61" s="55"/>
      <c r="U61" s="55"/>
      <c r="V61" s="55"/>
      <c r="W61" s="55"/>
    </row>
    <row r="62" spans="1:23">
      <c r="A62" s="136"/>
      <c r="B62" s="56" t="s">
        <v>90</v>
      </c>
      <c r="C62" s="57"/>
      <c r="D62" s="52"/>
      <c r="E62" s="52"/>
      <c r="F62" s="52"/>
      <c r="G62" s="52"/>
      <c r="H62" s="57"/>
      <c r="I62" s="52"/>
      <c r="J62" s="52"/>
      <c r="K62" s="52"/>
      <c r="L62" s="52"/>
      <c r="M62" s="113"/>
      <c r="N62" s="58"/>
      <c r="O62" s="53"/>
      <c r="P62" s="53"/>
      <c r="Q62" s="53"/>
      <c r="R62" s="53"/>
      <c r="S62" s="59"/>
      <c r="T62" s="55"/>
      <c r="U62" s="55"/>
      <c r="V62" s="55"/>
      <c r="W62" s="55"/>
    </row>
    <row r="63" spans="1:23" s="24" customFormat="1">
      <c r="A63" s="136" t="s">
        <v>46</v>
      </c>
      <c r="B63" s="140" t="s">
        <v>91</v>
      </c>
      <c r="C63" s="57">
        <f t="shared" ref="C63" si="29">D63+E63+F63</f>
        <v>41481.962999999996</v>
      </c>
      <c r="D63" s="57">
        <f>SUM(D64:D69)</f>
        <v>10201.428999999998</v>
      </c>
      <c r="E63" s="57">
        <f>SUM(E64:E69)</f>
        <v>25288.423999999999</v>
      </c>
      <c r="F63" s="57">
        <f>SUM(F64:F69)</f>
        <v>5992.1100000000006</v>
      </c>
      <c r="G63" s="57"/>
      <c r="H63" s="57">
        <f>I63+J63+K63+L63</f>
        <v>11.679999999999998</v>
      </c>
      <c r="I63" s="57">
        <f>SUM(I64:I69)</f>
        <v>2.5259999999999998</v>
      </c>
      <c r="J63" s="57">
        <f>SUM(J64:J69)</f>
        <v>7.226</v>
      </c>
      <c r="K63" s="57">
        <f>SUM(K64:K69)</f>
        <v>1.9279999999999997</v>
      </c>
      <c r="L63" s="57">
        <f>SUM(L64:L69)</f>
        <v>0</v>
      </c>
      <c r="M63" s="113">
        <f t="shared" ref="M63" si="30">C63/H63</f>
        <v>3551.5379280821921</v>
      </c>
      <c r="N63" s="58"/>
      <c r="O63" s="114"/>
      <c r="P63" s="114"/>
      <c r="Q63" s="114"/>
      <c r="R63" s="114"/>
      <c r="S63" s="114"/>
      <c r="T63" s="114"/>
      <c r="U63" s="114"/>
      <c r="V63" s="114"/>
      <c r="W63" s="114"/>
    </row>
    <row r="64" spans="1:23">
      <c r="A64" s="136"/>
      <c r="B64" s="141" t="s">
        <v>271</v>
      </c>
      <c r="C64" s="57">
        <f t="shared" ref="C64:C69" si="31">D64+E64+F64</f>
        <v>13094.24</v>
      </c>
      <c r="D64" s="60">
        <v>5661.058</v>
      </c>
      <c r="E64" s="60">
        <v>1455.002</v>
      </c>
      <c r="F64" s="60">
        <v>5978.18</v>
      </c>
      <c r="G64" s="52"/>
      <c r="H64" s="57">
        <f t="shared" ref="H64:H69" si="32">I64+J64+K64</f>
        <v>3.6660000000000004</v>
      </c>
      <c r="I64" s="60">
        <v>1.343</v>
      </c>
      <c r="J64" s="60">
        <v>0.40600000000000003</v>
      </c>
      <c r="K64" s="60">
        <v>1.917</v>
      </c>
      <c r="L64" s="52"/>
      <c r="M64" s="113">
        <f t="shared" ref="M64:M87" si="33">C64/H64</f>
        <v>3571.8057828696124</v>
      </c>
      <c r="N64" s="58"/>
      <c r="O64" s="61"/>
      <c r="P64" s="61"/>
      <c r="Q64" s="61"/>
      <c r="R64" s="61"/>
      <c r="S64" s="59"/>
      <c r="T64" s="55"/>
      <c r="U64" s="55"/>
      <c r="V64" s="55"/>
      <c r="W64" s="55"/>
    </row>
    <row r="65" spans="1:23">
      <c r="A65" s="136"/>
      <c r="B65" s="141" t="s">
        <v>233</v>
      </c>
      <c r="C65" s="57">
        <f t="shared" si="31"/>
        <v>4442.6509999999998</v>
      </c>
      <c r="D65" s="60">
        <v>4439.9889999999996</v>
      </c>
      <c r="E65" s="60"/>
      <c r="F65" s="60">
        <v>2.6619999999999999</v>
      </c>
      <c r="G65" s="52"/>
      <c r="H65" s="57">
        <f t="shared" si="32"/>
        <v>1.1539999999999999</v>
      </c>
      <c r="I65" s="60">
        <v>1.153</v>
      </c>
      <c r="J65" s="60"/>
      <c r="K65" s="60">
        <v>1E-3</v>
      </c>
      <c r="L65" s="52"/>
      <c r="M65" s="113">
        <f t="shared" si="33"/>
        <v>3849.7842287694975</v>
      </c>
      <c r="N65" s="58"/>
      <c r="O65" s="61"/>
      <c r="P65" s="61"/>
      <c r="Q65" s="61"/>
      <c r="R65" s="61"/>
      <c r="S65" s="59"/>
      <c r="T65" s="59"/>
      <c r="U65" s="55"/>
      <c r="V65" s="55"/>
      <c r="W65" s="55"/>
    </row>
    <row r="66" spans="1:23" hidden="1">
      <c r="A66" s="136"/>
      <c r="B66" s="141"/>
      <c r="C66" s="57">
        <f t="shared" ref="C66:C67" si="34">D66+E66+F66</f>
        <v>0</v>
      </c>
      <c r="D66" s="52"/>
      <c r="E66" s="52"/>
      <c r="F66" s="60"/>
      <c r="G66" s="52"/>
      <c r="H66" s="57">
        <f t="shared" si="32"/>
        <v>0</v>
      </c>
      <c r="I66" s="60"/>
      <c r="J66" s="60"/>
      <c r="K66" s="60"/>
      <c r="L66" s="52"/>
      <c r="M66" s="113" t="e">
        <f t="shared" si="33"/>
        <v>#DIV/0!</v>
      </c>
      <c r="N66" s="58"/>
      <c r="O66" s="61"/>
      <c r="P66" s="61"/>
      <c r="Q66" s="61"/>
      <c r="R66" s="61"/>
      <c r="S66" s="59"/>
      <c r="T66" s="59"/>
      <c r="U66" s="55"/>
      <c r="V66" s="55"/>
      <c r="W66" s="55"/>
    </row>
    <row r="67" spans="1:23">
      <c r="A67" s="136"/>
      <c r="B67" s="141" t="s">
        <v>283</v>
      </c>
      <c r="C67" s="57">
        <f t="shared" si="34"/>
        <v>1.631</v>
      </c>
      <c r="D67" s="52"/>
      <c r="E67" s="52"/>
      <c r="F67" s="60">
        <v>1.631</v>
      </c>
      <c r="G67" s="52"/>
      <c r="H67" s="57">
        <f>SUM(I67:K67)</f>
        <v>5.0000000000000001E-3</v>
      </c>
      <c r="I67" s="60"/>
      <c r="J67" s="60"/>
      <c r="K67" s="60">
        <v>5.0000000000000001E-3</v>
      </c>
      <c r="L67" s="60"/>
      <c r="M67" s="113">
        <f t="shared" si="33"/>
        <v>326.2</v>
      </c>
      <c r="N67" s="58"/>
      <c r="O67" s="61"/>
      <c r="P67" s="61"/>
      <c r="Q67" s="61"/>
      <c r="R67" s="61"/>
      <c r="S67" s="59"/>
      <c r="T67" s="59"/>
      <c r="U67" s="55"/>
      <c r="V67" s="55"/>
      <c r="W67" s="55"/>
    </row>
    <row r="68" spans="1:23">
      <c r="A68" s="136"/>
      <c r="B68" s="177" t="s">
        <v>284</v>
      </c>
      <c r="C68" s="57">
        <f t="shared" ref="C68" si="35">D68+E68+F68</f>
        <v>608.154</v>
      </c>
      <c r="D68" s="52"/>
      <c r="E68" s="52">
        <v>608.154</v>
      </c>
      <c r="F68" s="60"/>
      <c r="G68" s="52"/>
      <c r="H68" s="57">
        <f t="shared" ref="H68" si="36">I68+J68+K68</f>
        <v>0.2</v>
      </c>
      <c r="I68" s="60"/>
      <c r="J68" s="60">
        <v>0.2</v>
      </c>
      <c r="K68" s="60"/>
      <c r="L68" s="52"/>
      <c r="M68" s="113">
        <f>C68/H68</f>
        <v>3040.77</v>
      </c>
      <c r="N68" s="58"/>
      <c r="O68" s="61"/>
      <c r="P68" s="61"/>
      <c r="Q68" s="61"/>
      <c r="R68" s="61"/>
      <c r="S68" s="59"/>
      <c r="T68" s="59"/>
      <c r="U68" s="55"/>
      <c r="V68" s="55"/>
      <c r="W68" s="55"/>
    </row>
    <row r="69" spans="1:23">
      <c r="A69" s="136"/>
      <c r="B69" s="56" t="str">
        <f>B27</f>
        <v>ЗАО "ЭПК"</v>
      </c>
      <c r="C69" s="57">
        <f t="shared" si="31"/>
        <v>23335.287</v>
      </c>
      <c r="D69" s="52">
        <v>100.38200000000001</v>
      </c>
      <c r="E69" s="52">
        <v>23225.268</v>
      </c>
      <c r="F69" s="52">
        <v>9.6370000000000005</v>
      </c>
      <c r="G69" s="52"/>
      <c r="H69" s="57">
        <f t="shared" si="32"/>
        <v>6.6550000000000002</v>
      </c>
      <c r="I69" s="52">
        <v>0.03</v>
      </c>
      <c r="J69" s="52">
        <v>6.62</v>
      </c>
      <c r="K69" s="52">
        <v>5.0000000000000001E-3</v>
      </c>
      <c r="L69" s="52"/>
      <c r="M69" s="113">
        <f t="shared" si="33"/>
        <v>3506.429301277235</v>
      </c>
      <c r="N69" s="58"/>
      <c r="O69" s="61"/>
      <c r="P69" s="61"/>
      <c r="Q69" s="61"/>
      <c r="R69" s="61"/>
      <c r="S69" s="59"/>
      <c r="T69" s="55"/>
      <c r="U69" s="55"/>
      <c r="V69" s="55"/>
      <c r="W69" s="55"/>
    </row>
    <row r="70" spans="1:23" s="24" customFormat="1">
      <c r="A70" s="136" t="s">
        <v>92</v>
      </c>
      <c r="B70" s="140" t="s">
        <v>93</v>
      </c>
      <c r="C70" s="57">
        <f>D70+E70+F70</f>
        <v>237822.05599999998</v>
      </c>
      <c r="D70" s="57">
        <f>SUM(D71:D78)</f>
        <v>75497.01999999999</v>
      </c>
      <c r="E70" s="57">
        <f>SUM(E71:E78)</f>
        <v>150642.31399999998</v>
      </c>
      <c r="F70" s="57">
        <f>SUM(F71:F78)</f>
        <v>11682.722</v>
      </c>
      <c r="G70" s="57"/>
      <c r="H70" s="57">
        <f>I70+J70+K70</f>
        <v>59.76</v>
      </c>
      <c r="I70" s="57">
        <f>SUM(I71:I78)</f>
        <v>19.878000000000004</v>
      </c>
      <c r="J70" s="57">
        <f>SUM(J71:J78)</f>
        <v>36.570999999999998</v>
      </c>
      <c r="K70" s="57">
        <f>SUM(K71:K78)</f>
        <v>3.3109999999999999</v>
      </c>
      <c r="L70" s="57"/>
      <c r="M70" s="113">
        <f t="shared" si="33"/>
        <v>3979.6194109772423</v>
      </c>
      <c r="N70" s="58"/>
      <c r="O70" s="114"/>
      <c r="P70" s="114"/>
      <c r="Q70" s="114"/>
      <c r="R70" s="114"/>
      <c r="S70" s="114"/>
      <c r="T70" s="114"/>
      <c r="U70" s="114"/>
      <c r="V70" s="114"/>
      <c r="W70" s="114"/>
    </row>
    <row r="71" spans="1:23" s="24" customFormat="1">
      <c r="A71" s="136"/>
      <c r="B71" s="141" t="s">
        <v>231</v>
      </c>
      <c r="C71" s="57">
        <f>D71+F71+E71</f>
        <v>16055.887999999999</v>
      </c>
      <c r="D71" s="52">
        <v>13769.514999999999</v>
      </c>
      <c r="E71" s="52"/>
      <c r="F71" s="52">
        <v>2286.373</v>
      </c>
      <c r="G71" s="52"/>
      <c r="H71" s="57">
        <f t="shared" ref="H71:H86" si="37">I71+J71+K71</f>
        <v>4.3520000000000003</v>
      </c>
      <c r="I71" s="60">
        <v>3.8010000000000002</v>
      </c>
      <c r="J71" s="60"/>
      <c r="K71" s="60">
        <v>0.55100000000000005</v>
      </c>
      <c r="L71" s="52"/>
      <c r="M71" s="113">
        <f t="shared" si="33"/>
        <v>3689.3124999999995</v>
      </c>
      <c r="N71" s="58"/>
      <c r="O71" s="114"/>
      <c r="P71" s="114"/>
      <c r="Q71" s="114"/>
      <c r="R71" s="114"/>
      <c r="S71" s="114"/>
      <c r="T71" s="114"/>
      <c r="U71" s="114"/>
      <c r="V71" s="114"/>
      <c r="W71" s="114"/>
    </row>
    <row r="72" spans="1:23" ht="14.25" customHeight="1">
      <c r="A72" s="136"/>
      <c r="B72" s="141" t="s">
        <v>232</v>
      </c>
      <c r="C72" s="57">
        <f t="shared" ref="C72:C74" si="38">D72+F72+E72</f>
        <v>12818.757</v>
      </c>
      <c r="D72" s="52">
        <v>12818.757</v>
      </c>
      <c r="E72" s="52"/>
      <c r="F72" s="52"/>
      <c r="G72" s="52"/>
      <c r="H72" s="57">
        <f t="shared" ref="H72:H78" si="39">I72+J72+K72</f>
        <v>2.9860000000000002</v>
      </c>
      <c r="I72" s="52">
        <v>2.9860000000000002</v>
      </c>
      <c r="J72" s="52"/>
      <c r="K72" s="52"/>
      <c r="L72" s="52"/>
      <c r="M72" s="113">
        <f t="shared" si="33"/>
        <v>4292.9527796383118</v>
      </c>
      <c r="N72" s="58"/>
      <c r="O72" s="61"/>
      <c r="P72" s="61"/>
      <c r="Q72" s="61"/>
      <c r="R72" s="61"/>
      <c r="S72" s="59"/>
      <c r="T72" s="59"/>
      <c r="U72" s="59"/>
      <c r="V72" s="59"/>
      <c r="W72" s="55"/>
    </row>
    <row r="73" spans="1:23" ht="14.25" customHeight="1">
      <c r="A73" s="136"/>
      <c r="B73" s="177" t="s">
        <v>258</v>
      </c>
      <c r="C73" s="57">
        <f t="shared" si="38"/>
        <v>182745.78199999998</v>
      </c>
      <c r="D73" s="52">
        <v>29063.837</v>
      </c>
      <c r="E73" s="52">
        <v>146818.29199999999</v>
      </c>
      <c r="F73" s="52">
        <v>6863.6530000000002</v>
      </c>
      <c r="G73" s="52"/>
      <c r="H73" s="57">
        <f t="shared" si="39"/>
        <v>45.176000000000002</v>
      </c>
      <c r="I73" s="52">
        <v>7.6479999999999997</v>
      </c>
      <c r="J73" s="52">
        <v>35.655999999999999</v>
      </c>
      <c r="K73" s="52">
        <v>1.8720000000000001</v>
      </c>
      <c r="L73" s="52"/>
      <c r="M73" s="113">
        <f t="shared" si="33"/>
        <v>4045.1961661058963</v>
      </c>
      <c r="N73" s="58"/>
      <c r="O73" s="61"/>
      <c r="P73" s="61"/>
      <c r="Q73" s="61"/>
      <c r="R73" s="61"/>
      <c r="S73" s="59"/>
      <c r="T73" s="59"/>
      <c r="U73" s="59"/>
      <c r="V73" s="59"/>
      <c r="W73" s="55"/>
    </row>
    <row r="74" spans="1:23" ht="14.25" hidden="1" customHeight="1">
      <c r="A74" s="136"/>
      <c r="B74" s="177" t="s">
        <v>234</v>
      </c>
      <c r="C74" s="57">
        <f t="shared" si="38"/>
        <v>0</v>
      </c>
      <c r="D74" s="52"/>
      <c r="E74" s="52"/>
      <c r="F74" s="52"/>
      <c r="G74" s="52"/>
      <c r="H74" s="57">
        <f t="shared" si="39"/>
        <v>0</v>
      </c>
      <c r="I74" s="52"/>
      <c r="J74" s="52"/>
      <c r="K74" s="52"/>
      <c r="L74" s="52"/>
      <c r="M74" s="113" t="e">
        <f t="shared" si="33"/>
        <v>#DIV/0!</v>
      </c>
      <c r="N74" s="58"/>
      <c r="O74" s="61"/>
      <c r="P74" s="61"/>
      <c r="Q74" s="61"/>
      <c r="R74" s="61"/>
      <c r="S74" s="59"/>
      <c r="T74" s="59"/>
      <c r="U74" s="59"/>
      <c r="V74" s="59"/>
      <c r="W74" s="55"/>
    </row>
    <row r="75" spans="1:23" ht="14.25" customHeight="1">
      <c r="A75" s="136"/>
      <c r="B75" s="177" t="s">
        <v>272</v>
      </c>
      <c r="C75" s="57">
        <f t="shared" ref="C75:C76" si="40">D75+F75+E75</f>
        <v>10125.782999999999</v>
      </c>
      <c r="D75" s="52">
        <v>10125.782999999999</v>
      </c>
      <c r="E75" s="52"/>
      <c r="F75" s="52"/>
      <c r="G75" s="52"/>
      <c r="H75" s="57">
        <f t="shared" ref="H75:H77" si="41">I75+J75+K75</f>
        <v>2.653</v>
      </c>
      <c r="I75" s="52">
        <v>2.653</v>
      </c>
      <c r="J75" s="52"/>
      <c r="K75" s="52"/>
      <c r="L75" s="52"/>
      <c r="M75" s="113">
        <f t="shared" ref="M75:M77" si="42">C75/H75</f>
        <v>3816.7293629852993</v>
      </c>
      <c r="N75" s="58"/>
      <c r="O75" s="61"/>
      <c r="P75" s="61"/>
      <c r="Q75" s="61"/>
      <c r="R75" s="61"/>
      <c r="S75" s="59"/>
      <c r="T75" s="59"/>
      <c r="U75" s="59"/>
      <c r="V75" s="59"/>
      <c r="W75" s="55"/>
    </row>
    <row r="76" spans="1:23" ht="14.25" customHeight="1">
      <c r="A76" s="136"/>
      <c r="B76" s="177" t="s">
        <v>284</v>
      </c>
      <c r="C76" s="57">
        <f t="shared" si="40"/>
        <v>149.99700000000001</v>
      </c>
      <c r="D76" s="52">
        <v>32.408000000000001</v>
      </c>
      <c r="E76" s="52">
        <v>69.876000000000005</v>
      </c>
      <c r="F76" s="52">
        <v>47.713000000000001</v>
      </c>
      <c r="G76" s="52"/>
      <c r="H76" s="57">
        <f t="shared" si="41"/>
        <v>4.9000000000000002E-2</v>
      </c>
      <c r="I76" s="52">
        <v>2.1000000000000001E-2</v>
      </c>
      <c r="J76" s="52">
        <v>1.9E-2</v>
      </c>
      <c r="K76" s="52">
        <v>8.9999999999999993E-3</v>
      </c>
      <c r="L76" s="52"/>
      <c r="M76" s="113">
        <f t="shared" si="42"/>
        <v>3061.1632653061224</v>
      </c>
      <c r="N76" s="58"/>
      <c r="O76" s="61"/>
      <c r="P76" s="61"/>
      <c r="Q76" s="61"/>
      <c r="R76" s="61"/>
      <c r="S76" s="59"/>
      <c r="T76" s="59"/>
      <c r="U76" s="59"/>
      <c r="V76" s="59"/>
      <c r="W76" s="55"/>
    </row>
    <row r="77" spans="1:23">
      <c r="A77" s="136"/>
      <c r="B77" s="56" t="str">
        <f>B35</f>
        <v>АО "ЭПК"</v>
      </c>
      <c r="C77" s="57">
        <f t="shared" ref="C77" si="43">D77+E77+F77</f>
        <v>3523.2630000000004</v>
      </c>
      <c r="D77" s="52">
        <v>187.00299999999999</v>
      </c>
      <c r="E77" s="52">
        <v>3336.26</v>
      </c>
      <c r="F77" s="52"/>
      <c r="G77" s="52"/>
      <c r="H77" s="57">
        <f t="shared" si="41"/>
        <v>0.83900000000000008</v>
      </c>
      <c r="I77" s="52">
        <v>0.05</v>
      </c>
      <c r="J77" s="52">
        <v>0.78900000000000003</v>
      </c>
      <c r="K77" s="52"/>
      <c r="L77" s="52"/>
      <c r="M77" s="113">
        <f t="shared" si="42"/>
        <v>4199.3599523241955</v>
      </c>
      <c r="N77" s="58"/>
      <c r="O77" s="61"/>
      <c r="P77" s="61"/>
      <c r="Q77" s="61"/>
      <c r="R77" s="61"/>
      <c r="S77" s="59"/>
      <c r="T77" s="55"/>
      <c r="U77" s="55"/>
      <c r="V77" s="55"/>
      <c r="W77" s="55"/>
    </row>
    <row r="78" spans="1:23" ht="14.25" customHeight="1">
      <c r="A78" s="136"/>
      <c r="B78" s="141" t="s">
        <v>259</v>
      </c>
      <c r="C78" s="57">
        <f>D78+F78+E78</f>
        <v>12402.586000000001</v>
      </c>
      <c r="D78" s="52">
        <v>9499.7170000000006</v>
      </c>
      <c r="E78" s="52">
        <v>417.88600000000002</v>
      </c>
      <c r="F78" s="52">
        <v>2484.9830000000002</v>
      </c>
      <c r="G78" s="52"/>
      <c r="H78" s="57">
        <f t="shared" si="39"/>
        <v>3.7050000000000001</v>
      </c>
      <c r="I78" s="60">
        <v>2.7189999999999999</v>
      </c>
      <c r="J78" s="60">
        <v>0.107</v>
      </c>
      <c r="K78" s="60">
        <v>0.879</v>
      </c>
      <c r="L78" s="52"/>
      <c r="M78" s="113">
        <f t="shared" si="33"/>
        <v>3347.5265856950068</v>
      </c>
      <c r="N78" s="58"/>
      <c r="O78" s="61"/>
      <c r="P78" s="61"/>
      <c r="Q78" s="61"/>
      <c r="R78" s="61"/>
      <c r="S78" s="59"/>
      <c r="T78" s="59"/>
      <c r="U78" s="59"/>
      <c r="V78" s="59"/>
      <c r="W78" s="55"/>
    </row>
    <row r="79" spans="1:23">
      <c r="A79" s="142" t="s">
        <v>94</v>
      </c>
      <c r="B79" s="143" t="s">
        <v>95</v>
      </c>
      <c r="C79" s="57">
        <f>D79+E79+F79</f>
        <v>35861.977999999996</v>
      </c>
      <c r="D79" s="57">
        <f>SUM(D80:D86)</f>
        <v>6444.8559999999998</v>
      </c>
      <c r="E79" s="57">
        <f>SUM(E80:E86)</f>
        <v>29215.438999999998</v>
      </c>
      <c r="F79" s="57">
        <f>SUM(F80:F86)</f>
        <v>201.68299999999999</v>
      </c>
      <c r="G79" s="57"/>
      <c r="H79" s="57">
        <f t="shared" si="37"/>
        <v>10.136000000000001</v>
      </c>
      <c r="I79" s="57">
        <f>SUM(I80:I86)</f>
        <v>1.9890000000000001</v>
      </c>
      <c r="J79" s="57">
        <f>SUM(J80:J86)</f>
        <v>8.0980000000000008</v>
      </c>
      <c r="K79" s="57">
        <f>SUM(K80:K86)</f>
        <v>4.9000000000000002E-2</v>
      </c>
      <c r="L79" s="57"/>
      <c r="M79" s="113">
        <f t="shared" si="33"/>
        <v>3538.0799131807412</v>
      </c>
      <c r="N79" s="58"/>
      <c r="O79" s="114"/>
      <c r="P79" s="114"/>
      <c r="Q79" s="114"/>
      <c r="R79" s="114"/>
      <c r="S79" s="114"/>
      <c r="T79" s="114"/>
      <c r="U79" s="114"/>
      <c r="V79" s="114"/>
      <c r="W79" s="114"/>
    </row>
    <row r="80" spans="1:23">
      <c r="A80" s="136"/>
      <c r="B80" s="141" t="s">
        <v>278</v>
      </c>
      <c r="C80" s="57">
        <f>D80+E80+F80</f>
        <v>65.573999999999998</v>
      </c>
      <c r="D80" s="52"/>
      <c r="E80" s="52"/>
      <c r="F80" s="52">
        <v>65.573999999999998</v>
      </c>
      <c r="G80" s="52"/>
      <c r="H80" s="57">
        <f t="shared" si="37"/>
        <v>1.6E-2</v>
      </c>
      <c r="I80" s="52"/>
      <c r="J80" s="52"/>
      <c r="K80" s="52">
        <v>1.6E-2</v>
      </c>
      <c r="L80" s="52"/>
      <c r="M80" s="113">
        <f t="shared" si="33"/>
        <v>4098.375</v>
      </c>
      <c r="N80" s="58"/>
      <c r="O80" s="53"/>
      <c r="P80" s="53"/>
      <c r="Q80" s="53"/>
      <c r="R80" s="53"/>
      <c r="S80" s="59"/>
      <c r="T80" s="55"/>
      <c r="U80" s="55"/>
      <c r="V80" s="55"/>
      <c r="W80" s="55"/>
    </row>
    <row r="81" spans="1:23">
      <c r="A81" s="136"/>
      <c r="B81" s="141" t="s">
        <v>273</v>
      </c>
      <c r="C81" s="57">
        <f>D81+E81+F81</f>
        <v>136.10900000000001</v>
      </c>
      <c r="D81" s="52"/>
      <c r="E81" s="52"/>
      <c r="F81" s="52">
        <v>136.10900000000001</v>
      </c>
      <c r="G81" s="52"/>
      <c r="H81" s="57">
        <f t="shared" ref="H81" si="44">I81+J81+K81</f>
        <v>3.3000000000000002E-2</v>
      </c>
      <c r="I81" s="52"/>
      <c r="J81" s="52"/>
      <c r="K81" s="52">
        <v>3.3000000000000002E-2</v>
      </c>
      <c r="L81" s="52"/>
      <c r="M81" s="113">
        <f t="shared" ref="M81" si="45">C81/H81</f>
        <v>4124.515151515152</v>
      </c>
      <c r="N81" s="58"/>
      <c r="O81" s="53"/>
      <c r="P81" s="53"/>
      <c r="Q81" s="53"/>
      <c r="R81" s="53"/>
      <c r="S81" s="59"/>
      <c r="T81" s="55"/>
      <c r="U81" s="55"/>
      <c r="V81" s="55"/>
      <c r="W81" s="55"/>
    </row>
    <row r="82" spans="1:23">
      <c r="A82" s="136"/>
      <c r="B82" s="141" t="s">
        <v>256</v>
      </c>
      <c r="C82" s="57">
        <f t="shared" ref="C82:C84" si="46">D82+E82+F82</f>
        <v>29201.03</v>
      </c>
      <c r="D82" s="52"/>
      <c r="E82" s="52">
        <v>29201.03</v>
      </c>
      <c r="F82" s="52"/>
      <c r="G82" s="52"/>
      <c r="H82" s="57">
        <f t="shared" si="37"/>
        <v>8.093</v>
      </c>
      <c r="I82" s="52"/>
      <c r="J82" s="52">
        <v>8.093</v>
      </c>
      <c r="K82" s="52"/>
      <c r="L82" s="52"/>
      <c r="M82" s="113">
        <f t="shared" si="33"/>
        <v>3608.1836154701591</v>
      </c>
      <c r="N82" s="58"/>
      <c r="O82" s="53"/>
      <c r="P82" s="53"/>
      <c r="Q82" s="53"/>
      <c r="R82" s="53"/>
      <c r="S82" s="59"/>
      <c r="T82" s="55"/>
      <c r="U82" s="55"/>
      <c r="V82" s="55"/>
      <c r="W82" s="55"/>
    </row>
    <row r="83" spans="1:23">
      <c r="A83" s="136"/>
      <c r="B83" s="141" t="s">
        <v>257</v>
      </c>
      <c r="C83" s="57">
        <f t="shared" ref="C83" si="47">D83+E83+F83</f>
        <v>6444.8559999999998</v>
      </c>
      <c r="D83" s="52">
        <v>6444.8559999999998</v>
      </c>
      <c r="E83" s="52"/>
      <c r="F83" s="52"/>
      <c r="G83" s="52"/>
      <c r="H83" s="57">
        <f t="shared" ref="H83" si="48">I83+J83+K83</f>
        <v>1.9890000000000001</v>
      </c>
      <c r="I83" s="52">
        <v>1.9890000000000001</v>
      </c>
      <c r="J83" s="52"/>
      <c r="K83" s="52"/>
      <c r="L83" s="52"/>
      <c r="M83" s="113">
        <f t="shared" ref="M83" si="49">C83/H83</f>
        <v>3240.2493715434889</v>
      </c>
      <c r="N83" s="58"/>
      <c r="O83" s="53"/>
      <c r="P83" s="53"/>
      <c r="Q83" s="53"/>
      <c r="R83" s="53"/>
      <c r="S83" s="59"/>
      <c r="T83" s="55"/>
      <c r="U83" s="55"/>
      <c r="V83" s="55"/>
      <c r="W83" s="55"/>
    </row>
    <row r="84" spans="1:23">
      <c r="A84" s="136"/>
      <c r="B84" s="141" t="s">
        <v>235</v>
      </c>
      <c r="C84" s="57">
        <f t="shared" si="46"/>
        <v>14.409000000000001</v>
      </c>
      <c r="D84" s="52"/>
      <c r="E84" s="52">
        <v>14.409000000000001</v>
      </c>
      <c r="F84" s="52"/>
      <c r="G84" s="52"/>
      <c r="H84" s="57">
        <f t="shared" si="37"/>
        <v>5.0000000000000001E-3</v>
      </c>
      <c r="I84" s="52"/>
      <c r="J84" s="52">
        <v>5.0000000000000001E-3</v>
      </c>
      <c r="K84" s="52"/>
      <c r="L84" s="52"/>
      <c r="M84" s="113">
        <f t="shared" si="33"/>
        <v>2881.8</v>
      </c>
      <c r="N84" s="58"/>
      <c r="O84" s="53"/>
      <c r="P84" s="53"/>
      <c r="Q84" s="53"/>
      <c r="R84" s="53"/>
      <c r="S84" s="59"/>
      <c r="T84" s="55"/>
      <c r="U84" s="55"/>
      <c r="V84" s="55"/>
      <c r="W84" s="55"/>
    </row>
    <row r="85" spans="1:23" hidden="1">
      <c r="A85" s="136"/>
      <c r="B85" s="141"/>
      <c r="C85" s="57"/>
      <c r="D85" s="52"/>
      <c r="E85" s="52"/>
      <c r="F85" s="52"/>
      <c r="G85" s="52"/>
      <c r="H85" s="57"/>
      <c r="I85" s="52"/>
      <c r="J85" s="52"/>
      <c r="K85" s="52"/>
      <c r="L85" s="52"/>
      <c r="M85" s="113"/>
      <c r="N85" s="58"/>
      <c r="O85" s="53"/>
      <c r="P85" s="53"/>
      <c r="Q85" s="53"/>
      <c r="R85" s="53"/>
      <c r="S85" s="59"/>
      <c r="T85" s="55"/>
      <c r="U85" s="59"/>
      <c r="V85" s="55"/>
      <c r="W85" s="55"/>
    </row>
    <row r="86" spans="1:23" hidden="1">
      <c r="A86" s="136"/>
      <c r="B86" s="141"/>
      <c r="C86" s="57">
        <f>D86+E86+F86</f>
        <v>0</v>
      </c>
      <c r="D86" s="52"/>
      <c r="E86" s="52"/>
      <c r="F86" s="52"/>
      <c r="G86" s="52"/>
      <c r="H86" s="57">
        <f t="shared" si="37"/>
        <v>0</v>
      </c>
      <c r="I86" s="52"/>
      <c r="J86" s="52"/>
      <c r="K86" s="52"/>
      <c r="L86" s="52"/>
      <c r="M86" s="113">
        <v>0</v>
      </c>
      <c r="N86" s="58"/>
      <c r="O86" s="53"/>
      <c r="P86" s="53"/>
      <c r="Q86" s="53"/>
      <c r="R86" s="53"/>
      <c r="S86" s="59"/>
      <c r="T86" s="55"/>
      <c r="U86" s="59"/>
      <c r="V86" s="55"/>
      <c r="W86" s="55"/>
    </row>
    <row r="87" spans="1:23" s="24" customFormat="1">
      <c r="A87" s="142" t="s">
        <v>96</v>
      </c>
      <c r="B87" s="138" t="s">
        <v>97</v>
      </c>
      <c r="C87" s="57">
        <f t="shared" ref="C87:L87" si="50">C79+C58+C50</f>
        <v>316137.32499999995</v>
      </c>
      <c r="D87" s="57">
        <f t="shared" si="50"/>
        <v>92288.522999999986</v>
      </c>
      <c r="E87" s="57">
        <f t="shared" si="50"/>
        <v>205146.17699999997</v>
      </c>
      <c r="F87" s="57">
        <f t="shared" si="50"/>
        <v>18688.425000000003</v>
      </c>
      <c r="G87" s="57">
        <f t="shared" si="50"/>
        <v>14.2</v>
      </c>
      <c r="H87" s="57">
        <f t="shared" si="50"/>
        <v>81.85199999999999</v>
      </c>
      <c r="I87" s="57">
        <f t="shared" si="50"/>
        <v>24.434000000000005</v>
      </c>
      <c r="J87" s="57">
        <f t="shared" si="50"/>
        <v>51.894999999999996</v>
      </c>
      <c r="K87" s="57">
        <f t="shared" si="50"/>
        <v>5.5180000000000007</v>
      </c>
      <c r="L87" s="57">
        <f t="shared" si="50"/>
        <v>5.0000000000000001E-3</v>
      </c>
      <c r="M87" s="113">
        <f t="shared" si="33"/>
        <v>3862.3042198113667</v>
      </c>
      <c r="N87" s="58"/>
      <c r="O87" s="114"/>
      <c r="P87" s="114"/>
      <c r="Q87" s="114"/>
      <c r="R87" s="114"/>
      <c r="S87" s="114"/>
      <c r="T87" s="114"/>
      <c r="U87" s="114"/>
      <c r="V87" s="114"/>
      <c r="W87" s="114"/>
    </row>
    <row r="88" spans="1:23" s="24" customFormat="1" ht="25.5" customHeight="1">
      <c r="A88" s="219" t="s">
        <v>70</v>
      </c>
      <c r="B88" s="219" t="s">
        <v>14</v>
      </c>
      <c r="C88" s="221" t="s">
        <v>71</v>
      </c>
      <c r="D88" s="222"/>
      <c r="E88" s="222"/>
      <c r="F88" s="222"/>
      <c r="G88" s="223"/>
      <c r="H88" s="224" t="s">
        <v>72</v>
      </c>
      <c r="I88" s="225"/>
      <c r="J88" s="225"/>
      <c r="K88" s="225"/>
      <c r="L88" s="226"/>
      <c r="M88" s="227" t="s">
        <v>73</v>
      </c>
      <c r="N88" s="215" t="s">
        <v>74</v>
      </c>
      <c r="O88" s="216"/>
      <c r="P88" s="216"/>
      <c r="Q88" s="216"/>
      <c r="R88" s="217"/>
      <c r="S88" s="229" t="s">
        <v>75</v>
      </c>
      <c r="T88" s="230"/>
      <c r="U88" s="230"/>
      <c r="V88" s="230"/>
      <c r="W88" s="231"/>
    </row>
    <row r="89" spans="1:23" s="24" customFormat="1" ht="18" customHeight="1">
      <c r="A89" s="220"/>
      <c r="B89" s="220"/>
      <c r="C89" s="47" t="s">
        <v>76</v>
      </c>
      <c r="D89" s="47" t="s">
        <v>6</v>
      </c>
      <c r="E89" s="47" t="s">
        <v>7</v>
      </c>
      <c r="F89" s="47" t="s">
        <v>77</v>
      </c>
      <c r="G89" s="47" t="s">
        <v>9</v>
      </c>
      <c r="H89" s="47" t="s">
        <v>76</v>
      </c>
      <c r="I89" s="47" t="s">
        <v>6</v>
      </c>
      <c r="J89" s="47" t="s">
        <v>7</v>
      </c>
      <c r="K89" s="47" t="s">
        <v>77</v>
      </c>
      <c r="L89" s="47" t="s">
        <v>9</v>
      </c>
      <c r="M89" s="228"/>
      <c r="N89" s="26" t="s">
        <v>76</v>
      </c>
      <c r="O89" s="48" t="s">
        <v>6</v>
      </c>
      <c r="P89" s="48" t="s">
        <v>7</v>
      </c>
      <c r="Q89" s="48" t="s">
        <v>77</v>
      </c>
      <c r="R89" s="48" t="s">
        <v>9</v>
      </c>
      <c r="S89" s="26" t="s">
        <v>76</v>
      </c>
      <c r="T89" s="26" t="s">
        <v>6</v>
      </c>
      <c r="U89" s="26" t="s">
        <v>7</v>
      </c>
      <c r="V89" s="26" t="s">
        <v>77</v>
      </c>
      <c r="W89" s="26" t="s">
        <v>9</v>
      </c>
    </row>
    <row r="90" spans="1:23" s="51" customFormat="1" ht="13.5" customHeight="1">
      <c r="A90" s="49">
        <v>1</v>
      </c>
      <c r="B90" s="50">
        <f t="shared" ref="B90" si="51">+A90+1</f>
        <v>2</v>
      </c>
      <c r="C90" s="50">
        <f>+B90+1</f>
        <v>3</v>
      </c>
      <c r="D90" s="50">
        <f t="shared" ref="D90:W90" si="52">+C90+1</f>
        <v>4</v>
      </c>
      <c r="E90" s="50">
        <f t="shared" si="52"/>
        <v>5</v>
      </c>
      <c r="F90" s="50">
        <f t="shared" si="52"/>
        <v>6</v>
      </c>
      <c r="G90" s="50">
        <f t="shared" si="52"/>
        <v>7</v>
      </c>
      <c r="H90" s="50">
        <f t="shared" si="52"/>
        <v>8</v>
      </c>
      <c r="I90" s="50">
        <f t="shared" si="52"/>
        <v>9</v>
      </c>
      <c r="J90" s="50">
        <f t="shared" si="52"/>
        <v>10</v>
      </c>
      <c r="K90" s="50">
        <f t="shared" si="52"/>
        <v>11</v>
      </c>
      <c r="L90" s="50">
        <f t="shared" si="52"/>
        <v>12</v>
      </c>
      <c r="M90" s="50">
        <f t="shared" si="52"/>
        <v>13</v>
      </c>
      <c r="N90" s="50">
        <f t="shared" si="52"/>
        <v>14</v>
      </c>
      <c r="O90" s="50">
        <f t="shared" si="52"/>
        <v>15</v>
      </c>
      <c r="P90" s="50">
        <f t="shared" si="52"/>
        <v>16</v>
      </c>
      <c r="Q90" s="50">
        <f t="shared" si="52"/>
        <v>17</v>
      </c>
      <c r="R90" s="50">
        <f t="shared" si="52"/>
        <v>18</v>
      </c>
      <c r="S90" s="50">
        <f t="shared" si="52"/>
        <v>19</v>
      </c>
      <c r="T90" s="50">
        <f t="shared" si="52"/>
        <v>20</v>
      </c>
      <c r="U90" s="50">
        <f t="shared" si="52"/>
        <v>21</v>
      </c>
      <c r="V90" s="50">
        <f t="shared" si="52"/>
        <v>22</v>
      </c>
      <c r="W90" s="50">
        <f t="shared" si="52"/>
        <v>23</v>
      </c>
    </row>
    <row r="91" spans="1:23" ht="15" customHeight="1">
      <c r="A91" s="206" t="str">
        <f>'П1.5'!N4</f>
        <v>ФАКТ 2023 год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8"/>
    </row>
    <row r="92" spans="1:23" s="24" customFormat="1">
      <c r="A92" s="134">
        <v>1</v>
      </c>
      <c r="B92" s="135" t="s">
        <v>16</v>
      </c>
      <c r="C92" s="57">
        <f>SUM(D92:G92)</f>
        <v>2091.1429999999996</v>
      </c>
      <c r="D92" s="57">
        <f>D94+D95</f>
        <v>418.899</v>
      </c>
      <c r="E92" s="57">
        <f>SUM(E94:E98)</f>
        <v>0</v>
      </c>
      <c r="F92" s="57">
        <f>F95+F96+F99+F94</f>
        <v>1658.0439999999999</v>
      </c>
      <c r="G92" s="57">
        <f>G95+G96+G99+G94</f>
        <v>14.2</v>
      </c>
      <c r="H92" s="57">
        <f>SUM(I92:L92)+0.001</f>
        <v>0.3</v>
      </c>
      <c r="I92" s="57">
        <f>I94+I95</f>
        <v>5.9499999999999997E-2</v>
      </c>
      <c r="J92" s="57">
        <f>SUM(J93:J97)</f>
        <v>0</v>
      </c>
      <c r="K92" s="57">
        <f>K95+K96+K99+K94</f>
        <v>0.23749999999999999</v>
      </c>
      <c r="L92" s="57">
        <f>L95+L96+L99+L94</f>
        <v>2E-3</v>
      </c>
      <c r="M92" s="113">
        <f>C92/H92</f>
        <v>6970.4766666666656</v>
      </c>
      <c r="N92" s="58"/>
      <c r="O92" s="114"/>
      <c r="P92" s="114"/>
      <c r="Q92" s="114"/>
      <c r="R92" s="114"/>
      <c r="S92" s="114"/>
      <c r="T92" s="114"/>
      <c r="U92" s="114"/>
      <c r="V92" s="114"/>
      <c r="W92" s="114"/>
    </row>
    <row r="93" spans="1:23">
      <c r="A93" s="136" t="s">
        <v>25</v>
      </c>
      <c r="B93" s="137" t="s">
        <v>17</v>
      </c>
      <c r="C93" s="57"/>
      <c r="D93" s="52"/>
      <c r="E93" s="52"/>
      <c r="F93" s="52"/>
      <c r="G93" s="52"/>
      <c r="H93" s="57"/>
      <c r="I93" s="52"/>
      <c r="J93" s="52"/>
      <c r="K93" s="52"/>
      <c r="L93" s="52"/>
      <c r="M93" s="113"/>
      <c r="N93" s="58"/>
      <c r="O93" s="53"/>
      <c r="P93" s="53"/>
      <c r="Q93" s="53"/>
      <c r="R93" s="53"/>
      <c r="S93" s="54"/>
      <c r="T93" s="55"/>
      <c r="U93" s="55"/>
      <c r="V93" s="55"/>
      <c r="W93" s="55"/>
    </row>
    <row r="94" spans="1:23" s="24" customFormat="1" ht="13.5" customHeight="1">
      <c r="A94" s="136" t="s">
        <v>78</v>
      </c>
      <c r="B94" s="137" t="s">
        <v>79</v>
      </c>
      <c r="C94" s="57">
        <f>D94+F94</f>
        <v>146.12400000000002</v>
      </c>
      <c r="D94" s="52"/>
      <c r="E94" s="52"/>
      <c r="F94" s="52">
        <f>F52+F11</f>
        <v>146.12400000000002</v>
      </c>
      <c r="G94" s="52"/>
      <c r="H94" s="57">
        <f>I94+K94</f>
        <v>2.1000000000000001E-2</v>
      </c>
      <c r="I94" s="171"/>
      <c r="J94" s="171"/>
      <c r="K94" s="172">
        <f>(K11*6+K52*6)/12</f>
        <v>2.1000000000000001E-2</v>
      </c>
      <c r="L94" s="171"/>
      <c r="M94" s="113">
        <f t="shared" ref="M94:M95" si="53">C94/H94</f>
        <v>6958.2857142857147</v>
      </c>
      <c r="N94" s="58"/>
      <c r="O94" s="53"/>
      <c r="P94" s="53"/>
      <c r="Q94" s="53"/>
      <c r="R94" s="53"/>
      <c r="S94" s="54"/>
      <c r="T94" s="55"/>
      <c r="U94" s="55"/>
      <c r="V94" s="55"/>
      <c r="W94" s="55"/>
    </row>
    <row r="95" spans="1:23" s="24" customFormat="1">
      <c r="A95" s="136" t="s">
        <v>80</v>
      </c>
      <c r="B95" s="137" t="s">
        <v>81</v>
      </c>
      <c r="C95" s="57">
        <f>D95+F95+E95+G95</f>
        <v>1918.2569999999998</v>
      </c>
      <c r="D95" s="52">
        <f>D53+D12</f>
        <v>418.899</v>
      </c>
      <c r="E95" s="52"/>
      <c r="F95" s="52">
        <f>F53+F12</f>
        <v>1485.1579999999999</v>
      </c>
      <c r="G95" s="52">
        <f>G53+G12</f>
        <v>14.2</v>
      </c>
      <c r="H95" s="57">
        <f>SUM(I95:L96)+0.001</f>
        <v>0.27500000000000002</v>
      </c>
      <c r="I95" s="172">
        <f>(I12*6+I53*6)/12</f>
        <v>5.9499999999999997E-2</v>
      </c>
      <c r="J95" s="172">
        <f>(J12*6+J53*6)/12</f>
        <v>0</v>
      </c>
      <c r="K95" s="172">
        <f>(K12*6+K53*6)/12</f>
        <v>0.21249999999999999</v>
      </c>
      <c r="L95" s="172">
        <v>2E-3</v>
      </c>
      <c r="M95" s="113">
        <f t="shared" si="53"/>
        <v>6975.4799999999987</v>
      </c>
      <c r="N95" s="58"/>
      <c r="O95" s="53"/>
      <c r="P95" s="53"/>
      <c r="Q95" s="53"/>
      <c r="R95" s="53"/>
      <c r="S95" s="54"/>
      <c r="T95" s="55"/>
      <c r="U95" s="55"/>
      <c r="V95" s="55"/>
      <c r="W95" s="55"/>
    </row>
    <row r="96" spans="1:23" s="24" customFormat="1">
      <c r="A96" s="136" t="s">
        <v>82</v>
      </c>
      <c r="B96" s="137" t="s">
        <v>83</v>
      </c>
      <c r="C96" s="57">
        <f>SUM(D96:F96)</f>
        <v>0</v>
      </c>
      <c r="D96" s="52"/>
      <c r="E96" s="52"/>
      <c r="F96" s="52"/>
      <c r="G96" s="52"/>
      <c r="H96" s="57">
        <f>I96+K96</f>
        <v>0</v>
      </c>
      <c r="I96" s="171"/>
      <c r="J96" s="171"/>
      <c r="K96" s="171"/>
      <c r="L96" s="171"/>
      <c r="M96" s="113"/>
      <c r="N96" s="58"/>
      <c r="O96" s="53"/>
      <c r="P96" s="53"/>
      <c r="Q96" s="53"/>
      <c r="R96" s="53"/>
      <c r="S96" s="54"/>
      <c r="T96" s="55"/>
      <c r="U96" s="55"/>
      <c r="V96" s="55"/>
      <c r="W96" s="55"/>
    </row>
    <row r="97" spans="1:23" s="24" customFormat="1">
      <c r="A97" s="136" t="s">
        <v>26</v>
      </c>
      <c r="B97" s="137" t="s">
        <v>18</v>
      </c>
      <c r="C97" s="57"/>
      <c r="D97" s="52"/>
      <c r="E97" s="52"/>
      <c r="F97" s="52"/>
      <c r="G97" s="52"/>
      <c r="H97" s="57"/>
      <c r="I97" s="171"/>
      <c r="J97" s="171"/>
      <c r="K97" s="171"/>
      <c r="L97" s="171"/>
      <c r="M97" s="113"/>
      <c r="N97" s="58"/>
      <c r="O97" s="53"/>
      <c r="P97" s="53"/>
      <c r="Q97" s="53"/>
      <c r="R97" s="53"/>
      <c r="S97" s="54"/>
      <c r="T97" s="55"/>
      <c r="U97" s="55"/>
      <c r="V97" s="55"/>
      <c r="W97" s="55"/>
    </row>
    <row r="98" spans="1:23" s="24" customFormat="1">
      <c r="A98" s="136" t="s">
        <v>84</v>
      </c>
      <c r="B98" s="137" t="s">
        <v>79</v>
      </c>
      <c r="C98" s="57"/>
      <c r="D98" s="52"/>
      <c r="E98" s="52"/>
      <c r="F98" s="52"/>
      <c r="G98" s="52"/>
      <c r="H98" s="57"/>
      <c r="I98" s="171"/>
      <c r="J98" s="171"/>
      <c r="K98" s="171"/>
      <c r="L98" s="171"/>
      <c r="M98" s="113"/>
      <c r="N98" s="58"/>
      <c r="O98" s="53"/>
      <c r="P98" s="53"/>
      <c r="Q98" s="53"/>
      <c r="R98" s="53"/>
      <c r="S98" s="54"/>
      <c r="T98" s="55"/>
      <c r="U98" s="55"/>
      <c r="V98" s="55"/>
      <c r="W98" s="55"/>
    </row>
    <row r="99" spans="1:23" s="24" customFormat="1">
      <c r="A99" s="136" t="s">
        <v>85</v>
      </c>
      <c r="B99" s="137" t="s">
        <v>86</v>
      </c>
      <c r="C99" s="57">
        <f>D99+F99</f>
        <v>26.762</v>
      </c>
      <c r="D99" s="52"/>
      <c r="E99" s="52"/>
      <c r="F99" s="52">
        <f>F57+F16</f>
        <v>26.762</v>
      </c>
      <c r="G99" s="52"/>
      <c r="H99" s="57">
        <f>I99+K99</f>
        <v>4.0000000000000001E-3</v>
      </c>
      <c r="I99" s="171"/>
      <c r="J99" s="171"/>
      <c r="K99" s="172">
        <f>(K16*6+K57*6)/12</f>
        <v>4.0000000000000001E-3</v>
      </c>
      <c r="L99" s="171"/>
      <c r="M99" s="113">
        <f t="shared" ref="M99:M100" si="54">C99/H99</f>
        <v>6690.5</v>
      </c>
      <c r="N99" s="58"/>
      <c r="O99" s="114"/>
      <c r="P99" s="114"/>
      <c r="Q99" s="114"/>
      <c r="R99" s="114"/>
      <c r="S99" s="114"/>
      <c r="T99" s="114"/>
      <c r="U99" s="114"/>
      <c r="V99" s="114"/>
      <c r="W99" s="114"/>
    </row>
    <row r="100" spans="1:23" s="24" customFormat="1">
      <c r="A100" s="134" t="s">
        <v>19</v>
      </c>
      <c r="B100" s="138" t="s">
        <v>20</v>
      </c>
      <c r="C100" s="57">
        <f>C105+C112</f>
        <v>542499.69900000002</v>
      </c>
      <c r="D100" s="57">
        <f>D105+D112</f>
        <v>184327.28500000003</v>
      </c>
      <c r="E100" s="57">
        <f>E105+E112</f>
        <v>321067.97700000001</v>
      </c>
      <c r="F100" s="57">
        <f>F105+F112</f>
        <v>37104.436999999998</v>
      </c>
      <c r="G100" s="57"/>
      <c r="H100" s="57">
        <f>I100+J100+K100</f>
        <v>70.183500000000009</v>
      </c>
      <c r="I100" s="57">
        <f>I105+I112</f>
        <v>24.297000000000004</v>
      </c>
      <c r="J100" s="57">
        <f>J105+J112</f>
        <v>40.368500000000004</v>
      </c>
      <c r="K100" s="57">
        <f>K105+K112</f>
        <v>5.5179999999999998</v>
      </c>
      <c r="L100" s="57">
        <f>L105+L112</f>
        <v>0</v>
      </c>
      <c r="M100" s="113">
        <f t="shared" si="54"/>
        <v>7729.7327576994585</v>
      </c>
      <c r="N100" s="58"/>
      <c r="O100" s="114"/>
      <c r="P100" s="114"/>
      <c r="Q100" s="114"/>
      <c r="R100" s="114"/>
      <c r="S100" s="114"/>
      <c r="T100" s="114"/>
      <c r="U100" s="114"/>
      <c r="V100" s="114"/>
      <c r="W100" s="114"/>
    </row>
    <row r="101" spans="1:23" s="24" customFormat="1">
      <c r="A101" s="136" t="s">
        <v>42</v>
      </c>
      <c r="B101" s="56" t="s">
        <v>87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113"/>
      <c r="N101" s="58"/>
      <c r="O101" s="114"/>
      <c r="P101" s="114"/>
      <c r="Q101" s="114"/>
      <c r="R101" s="114"/>
      <c r="S101" s="114"/>
      <c r="T101" s="114"/>
      <c r="U101" s="114"/>
      <c r="V101" s="114"/>
      <c r="W101" s="114"/>
    </row>
    <row r="102" spans="1:23">
      <c r="A102" s="139"/>
      <c r="B102" s="56" t="s">
        <v>88</v>
      </c>
      <c r="C102" s="57"/>
      <c r="D102" s="52"/>
      <c r="E102" s="52"/>
      <c r="F102" s="52"/>
      <c r="G102" s="52"/>
      <c r="H102" s="57"/>
      <c r="I102" s="52"/>
      <c r="J102" s="52"/>
      <c r="K102" s="52"/>
      <c r="L102" s="52"/>
      <c r="M102" s="113"/>
      <c r="N102" s="58"/>
      <c r="O102" s="53"/>
      <c r="P102" s="53"/>
      <c r="Q102" s="53"/>
      <c r="R102" s="53"/>
      <c r="S102" s="59"/>
      <c r="T102" s="55"/>
      <c r="U102" s="55"/>
      <c r="V102" s="55"/>
      <c r="W102" s="55"/>
    </row>
    <row r="103" spans="1:23">
      <c r="A103" s="139"/>
      <c r="B103" s="56" t="s">
        <v>89</v>
      </c>
      <c r="C103" s="57"/>
      <c r="D103" s="52"/>
      <c r="E103" s="52"/>
      <c r="F103" s="52"/>
      <c r="G103" s="52"/>
      <c r="H103" s="57"/>
      <c r="I103" s="52"/>
      <c r="J103" s="52"/>
      <c r="K103" s="52"/>
      <c r="L103" s="52"/>
      <c r="M103" s="113"/>
      <c r="N103" s="58"/>
      <c r="O103" s="53"/>
      <c r="P103" s="53"/>
      <c r="Q103" s="53"/>
      <c r="R103" s="53"/>
      <c r="S103" s="59"/>
      <c r="T103" s="55"/>
      <c r="U103" s="55"/>
      <c r="V103" s="55"/>
      <c r="W103" s="55"/>
    </row>
    <row r="104" spans="1:23">
      <c r="A104" s="136"/>
      <c r="B104" s="56" t="s">
        <v>90</v>
      </c>
      <c r="C104" s="57"/>
      <c r="D104" s="52"/>
      <c r="E104" s="52"/>
      <c r="F104" s="52"/>
      <c r="G104" s="52"/>
      <c r="H104" s="57"/>
      <c r="I104" s="52"/>
      <c r="J104" s="52"/>
      <c r="K104" s="52"/>
      <c r="L104" s="52"/>
      <c r="M104" s="113"/>
      <c r="N104" s="58"/>
      <c r="O104" s="53"/>
      <c r="P104" s="53"/>
      <c r="Q104" s="53"/>
      <c r="R104" s="53"/>
      <c r="S104" s="59"/>
      <c r="T104" s="55"/>
      <c r="U104" s="55"/>
      <c r="V104" s="55"/>
      <c r="W104" s="55"/>
    </row>
    <row r="105" spans="1:23" s="24" customFormat="1">
      <c r="A105" s="136" t="s">
        <v>46</v>
      </c>
      <c r="B105" s="140" t="s">
        <v>91</v>
      </c>
      <c r="C105" s="57">
        <f t="shared" ref="C105" si="55">D105+E105+F105</f>
        <v>79642.696000000011</v>
      </c>
      <c r="D105" s="57">
        <f>SUM(D106:D111)</f>
        <v>20531.545999999998</v>
      </c>
      <c r="E105" s="57">
        <f t="shared" ref="E105:F105" si="56">SUM(E106:E111)</f>
        <v>47632.107000000004</v>
      </c>
      <c r="F105" s="57">
        <f t="shared" si="56"/>
        <v>11479.043</v>
      </c>
      <c r="G105" s="57"/>
      <c r="H105" s="57">
        <f>I105+J105+K105</f>
        <v>11.467000000000001</v>
      </c>
      <c r="I105" s="57">
        <f>I106+I107+I111</f>
        <v>2.6470000000000002</v>
      </c>
      <c r="J105" s="57">
        <f>SUM(J106:J111)</f>
        <v>6.9044999999999996</v>
      </c>
      <c r="K105" s="57">
        <f>K106+K107+K111+K109</f>
        <v>1.9154999999999998</v>
      </c>
      <c r="L105" s="57">
        <f>SUM(L106:L111)</f>
        <v>0</v>
      </c>
      <c r="M105" s="113">
        <f t="shared" ref="M105" si="57">C105/H105</f>
        <v>6945.3820528473016</v>
      </c>
      <c r="N105" s="58"/>
      <c r="O105" s="114"/>
      <c r="P105" s="114"/>
      <c r="Q105" s="114"/>
      <c r="R105" s="114"/>
      <c r="S105" s="114"/>
      <c r="T105" s="114"/>
      <c r="U105" s="114"/>
      <c r="V105" s="114"/>
      <c r="W105" s="114"/>
    </row>
    <row r="106" spans="1:23">
      <c r="A106" s="136"/>
      <c r="B106" s="141" t="s">
        <v>271</v>
      </c>
      <c r="C106" s="57">
        <f t="shared" ref="C106:C111" si="58">D106+E106+F106</f>
        <v>25609.898999999998</v>
      </c>
      <c r="D106" s="52">
        <f>D64+D23</f>
        <v>10944.891</v>
      </c>
      <c r="E106" s="52">
        <f>E64+E23</f>
        <v>3208.1769999999997</v>
      </c>
      <c r="F106" s="52">
        <f>F64+F23</f>
        <v>11456.831</v>
      </c>
      <c r="G106" s="52"/>
      <c r="H106" s="57">
        <f>I106+J106+K106</f>
        <v>3.7404999999999999</v>
      </c>
      <c r="I106" s="60">
        <f>(I23*6+I64*6)/12</f>
        <v>1.3775000000000002</v>
      </c>
      <c r="J106" s="60">
        <f>(J23*6+J64*6)/12</f>
        <v>0.45550000000000002</v>
      </c>
      <c r="K106" s="60">
        <f>(K23*6+K64*6)/12</f>
        <v>1.9075</v>
      </c>
      <c r="L106" s="52"/>
      <c r="M106" s="113">
        <f t="shared" ref="M106:M129" si="59">C106/H106</f>
        <v>6846.6512498329093</v>
      </c>
      <c r="N106" s="58"/>
      <c r="O106" s="61"/>
      <c r="P106" s="61"/>
      <c r="Q106" s="61"/>
      <c r="R106" s="61"/>
      <c r="S106" s="59"/>
      <c r="T106" s="55"/>
      <c r="U106" s="55"/>
      <c r="V106" s="55"/>
      <c r="W106" s="55"/>
    </row>
    <row r="107" spans="1:23">
      <c r="A107" s="136"/>
      <c r="B107" s="141" t="s">
        <v>233</v>
      </c>
      <c r="C107" s="57">
        <f t="shared" si="58"/>
        <v>9351.482</v>
      </c>
      <c r="D107" s="52">
        <f>D65+D24</f>
        <v>9348.82</v>
      </c>
      <c r="E107" s="52"/>
      <c r="F107" s="52">
        <f>F65+F24</f>
        <v>2.6619999999999999</v>
      </c>
      <c r="G107" s="52"/>
      <c r="H107" s="57">
        <f t="shared" ref="H107:H111" si="60">I107+J107+K107</f>
        <v>1.2450000000000001</v>
      </c>
      <c r="I107" s="60">
        <f>(I24*6+I65*6)/12</f>
        <v>1.2445000000000002</v>
      </c>
      <c r="J107" s="60"/>
      <c r="K107" s="60">
        <f>(K24*6+K65*6)/12</f>
        <v>5.0000000000000001E-4</v>
      </c>
      <c r="L107" s="52"/>
      <c r="M107" s="113">
        <f t="shared" si="59"/>
        <v>7511.2305220883527</v>
      </c>
      <c r="N107" s="58"/>
      <c r="O107" s="61"/>
      <c r="P107" s="61"/>
      <c r="Q107" s="61"/>
      <c r="R107" s="61"/>
      <c r="S107" s="59"/>
      <c r="T107" s="59"/>
      <c r="U107" s="55"/>
      <c r="V107" s="55"/>
      <c r="W107" s="55"/>
    </row>
    <row r="108" spans="1:23" hidden="1">
      <c r="A108" s="136"/>
      <c r="B108" s="141"/>
      <c r="C108" s="57">
        <f t="shared" si="58"/>
        <v>0</v>
      </c>
      <c r="D108" s="52">
        <f>D66+D25</f>
        <v>0</v>
      </c>
      <c r="E108" s="52">
        <f>E66+E25</f>
        <v>0</v>
      </c>
      <c r="F108" s="52"/>
      <c r="G108" s="52"/>
      <c r="H108" s="57">
        <f t="shared" si="60"/>
        <v>0</v>
      </c>
      <c r="I108" s="60"/>
      <c r="J108" s="60">
        <f>(J25*6+J66*6)/12</f>
        <v>0</v>
      </c>
      <c r="K108" s="60"/>
      <c r="L108" s="52"/>
      <c r="M108" s="113" t="e">
        <f t="shared" si="59"/>
        <v>#DIV/0!</v>
      </c>
      <c r="N108" s="58"/>
      <c r="O108" s="61"/>
      <c r="P108" s="61"/>
      <c r="Q108" s="61"/>
      <c r="R108" s="61"/>
      <c r="S108" s="59"/>
      <c r="T108" s="59"/>
      <c r="U108" s="55"/>
      <c r="V108" s="55"/>
      <c r="W108" s="55"/>
    </row>
    <row r="109" spans="1:23">
      <c r="A109" s="136"/>
      <c r="B109" s="141" t="s">
        <v>283</v>
      </c>
      <c r="C109" s="57">
        <f t="shared" si="58"/>
        <v>1.631</v>
      </c>
      <c r="D109" s="52"/>
      <c r="E109" s="52"/>
      <c r="F109" s="52">
        <f>F67+F26</f>
        <v>1.631</v>
      </c>
      <c r="G109" s="52"/>
      <c r="H109" s="57">
        <f>SUM(I109:L109)</f>
        <v>2.5000000000000001E-3</v>
      </c>
      <c r="I109" s="60"/>
      <c r="J109" s="60"/>
      <c r="K109" s="60">
        <f>(K26*6+K67*6)/12</f>
        <v>2.5000000000000001E-3</v>
      </c>
      <c r="L109" s="60"/>
      <c r="M109" s="113">
        <f t="shared" si="59"/>
        <v>652.4</v>
      </c>
      <c r="N109" s="58"/>
      <c r="O109" s="61"/>
      <c r="P109" s="61"/>
      <c r="Q109" s="61"/>
      <c r="R109" s="61"/>
      <c r="S109" s="59"/>
      <c r="T109" s="59"/>
      <c r="U109" s="55"/>
      <c r="V109" s="55"/>
      <c r="W109" s="55"/>
    </row>
    <row r="110" spans="1:23">
      <c r="A110" s="136"/>
      <c r="B110" s="177" t="s">
        <v>284</v>
      </c>
      <c r="C110" s="57">
        <f t="shared" ref="C110" si="61">D110+E110+F110</f>
        <v>665.005</v>
      </c>
      <c r="D110" s="52"/>
      <c r="E110" s="52">
        <f>E68+E26</f>
        <v>665.005</v>
      </c>
      <c r="F110" s="52"/>
      <c r="G110" s="52"/>
      <c r="H110" s="57">
        <f t="shared" ref="H110" si="62">I110+J110+K110</f>
        <v>0.10750000000000001</v>
      </c>
      <c r="I110" s="60"/>
      <c r="J110" s="60">
        <f>(J26+J68)/2</f>
        <v>0.10750000000000001</v>
      </c>
      <c r="K110" s="60"/>
      <c r="L110" s="52"/>
      <c r="M110" s="113">
        <f t="shared" ref="M110" si="63">E110/J110</f>
        <v>6186.093023255813</v>
      </c>
      <c r="N110" s="58"/>
      <c r="O110" s="61"/>
      <c r="P110" s="61"/>
      <c r="Q110" s="61"/>
      <c r="R110" s="61"/>
      <c r="S110" s="59"/>
      <c r="T110" s="59"/>
      <c r="U110" s="55"/>
      <c r="V110" s="55"/>
      <c r="W110" s="55"/>
    </row>
    <row r="111" spans="1:23">
      <c r="A111" s="136"/>
      <c r="B111" s="56" t="str">
        <f>B69</f>
        <v>ЗАО "ЭПК"</v>
      </c>
      <c r="C111" s="57">
        <f t="shared" si="58"/>
        <v>44014.679000000004</v>
      </c>
      <c r="D111" s="52">
        <f>D69+D27</f>
        <v>237.83500000000001</v>
      </c>
      <c r="E111" s="52">
        <f>E69+E27</f>
        <v>43758.925000000003</v>
      </c>
      <c r="F111" s="52">
        <f>F69+F27</f>
        <v>17.919</v>
      </c>
      <c r="G111" s="52"/>
      <c r="H111" s="57">
        <f t="shared" si="60"/>
        <v>6.3715000000000002</v>
      </c>
      <c r="I111" s="60">
        <f>(I27*6+I69*6)/12</f>
        <v>2.4999999999999998E-2</v>
      </c>
      <c r="J111" s="60">
        <f>(J27*6+J69*6)/12</f>
        <v>6.3414999999999999</v>
      </c>
      <c r="K111" s="60">
        <f>(K27*6+K69*6)/12</f>
        <v>5.0000000000000001E-3</v>
      </c>
      <c r="L111" s="52"/>
      <c r="M111" s="113">
        <f>E111/J111</f>
        <v>6900.4060553496811</v>
      </c>
      <c r="N111" s="58"/>
      <c r="O111" s="61"/>
      <c r="P111" s="61"/>
      <c r="Q111" s="61"/>
      <c r="R111" s="61"/>
      <c r="S111" s="59"/>
      <c r="T111" s="55"/>
      <c r="U111" s="55"/>
      <c r="V111" s="55"/>
      <c r="W111" s="55"/>
    </row>
    <row r="112" spans="1:23" s="24" customFormat="1">
      <c r="A112" s="136" t="s">
        <v>92</v>
      </c>
      <c r="B112" s="140" t="s">
        <v>93</v>
      </c>
      <c r="C112" s="57">
        <f>D112+E112+F112</f>
        <v>462857.00300000003</v>
      </c>
      <c r="D112" s="57">
        <f>SUM(D113:D120)</f>
        <v>163795.73900000003</v>
      </c>
      <c r="E112" s="57">
        <f>SUM(E113:E120)</f>
        <v>273435.87</v>
      </c>
      <c r="F112" s="57">
        <f>SUM(F113:F120)</f>
        <v>25625.394</v>
      </c>
      <c r="G112" s="57"/>
      <c r="H112" s="57">
        <f>I112+J112+K112</f>
        <v>58.716500000000003</v>
      </c>
      <c r="I112" s="57">
        <f>SUM(I113:I120)</f>
        <v>21.650000000000002</v>
      </c>
      <c r="J112" s="57">
        <f>SUM(J113:J120)</f>
        <v>33.464000000000006</v>
      </c>
      <c r="K112" s="57">
        <f>SUM(K113:K120)</f>
        <v>3.6025</v>
      </c>
      <c r="L112" s="57"/>
      <c r="M112" s="113">
        <f t="shared" si="59"/>
        <v>7882.912009401105</v>
      </c>
      <c r="N112" s="58"/>
      <c r="O112" s="114"/>
      <c r="P112" s="114"/>
      <c r="Q112" s="114"/>
      <c r="R112" s="114"/>
      <c r="S112" s="114"/>
      <c r="T112" s="114"/>
      <c r="U112" s="114"/>
      <c r="V112" s="114"/>
      <c r="W112" s="114"/>
    </row>
    <row r="113" spans="1:23" s="24" customFormat="1">
      <c r="A113" s="136"/>
      <c r="B113" s="141" t="s">
        <v>231</v>
      </c>
      <c r="C113" s="57">
        <f>D113+F113+E113</f>
        <v>33442.591</v>
      </c>
      <c r="D113" s="52">
        <f>D71+D29</f>
        <v>28286.186999999998</v>
      </c>
      <c r="E113" s="52"/>
      <c r="F113" s="52">
        <f>F71+F29</f>
        <v>5156.4040000000005</v>
      </c>
      <c r="G113" s="52"/>
      <c r="H113" s="57">
        <f t="shared" ref="H113:H127" si="64">I113+J113+K113</f>
        <v>4.4790000000000001</v>
      </c>
      <c r="I113" s="60">
        <f>(I29*6+I71*6)/12</f>
        <v>3.8190000000000004</v>
      </c>
      <c r="J113" s="60"/>
      <c r="K113" s="60">
        <f>(K29*6+K71*6)/12</f>
        <v>0.66</v>
      </c>
      <c r="L113" s="52"/>
      <c r="M113" s="113">
        <f t="shared" si="59"/>
        <v>7466.5306988167004</v>
      </c>
      <c r="N113" s="58"/>
      <c r="O113" s="114"/>
      <c r="P113" s="114"/>
      <c r="Q113" s="114"/>
      <c r="R113" s="114"/>
      <c r="S113" s="114"/>
      <c r="T113" s="114"/>
      <c r="U113" s="114"/>
      <c r="V113" s="114"/>
      <c r="W113" s="114"/>
    </row>
    <row r="114" spans="1:23" ht="14.25" customHeight="1">
      <c r="A114" s="136"/>
      <c r="B114" s="141" t="s">
        <v>232</v>
      </c>
      <c r="C114" s="57">
        <f t="shared" ref="C114:C116" si="65">D114+F114+E114</f>
        <v>27845.282999999999</v>
      </c>
      <c r="D114" s="52">
        <f>D72+D30</f>
        <v>27845.282999999999</v>
      </c>
      <c r="E114" s="52"/>
      <c r="F114" s="52"/>
      <c r="G114" s="52"/>
      <c r="H114" s="57">
        <f t="shared" ref="H114:H120" si="66">I114+J114+K114</f>
        <v>3.3744999999999998</v>
      </c>
      <c r="I114" s="60">
        <f>(I30*6+I72*6)/12</f>
        <v>3.3744999999999998</v>
      </c>
      <c r="J114" s="60"/>
      <c r="K114" s="60"/>
      <c r="L114" s="52"/>
      <c r="M114" s="113">
        <f t="shared" si="59"/>
        <v>8251.6766928433844</v>
      </c>
      <c r="N114" s="58"/>
      <c r="O114" s="61"/>
      <c r="P114" s="61"/>
      <c r="Q114" s="61"/>
      <c r="R114" s="61"/>
      <c r="S114" s="59"/>
      <c r="T114" s="59"/>
      <c r="U114" s="59"/>
      <c r="V114" s="59"/>
      <c r="W114" s="55"/>
    </row>
    <row r="115" spans="1:23" ht="14.25" customHeight="1">
      <c r="A115" s="136"/>
      <c r="B115" s="177" t="s">
        <v>258</v>
      </c>
      <c r="C115" s="57">
        <f t="shared" si="65"/>
        <v>344620.03300000005</v>
      </c>
      <c r="D115" s="52">
        <f>D73+D31</f>
        <v>63147.13</v>
      </c>
      <c r="E115" s="52">
        <f>E73+E31</f>
        <v>266627.74800000002</v>
      </c>
      <c r="F115" s="52">
        <f>F73+F31</f>
        <v>14845.155000000001</v>
      </c>
      <c r="G115" s="52"/>
      <c r="H115" s="57">
        <f>I115+J115+K115</f>
        <v>42.941500000000005</v>
      </c>
      <c r="I115" s="60">
        <f>(I31*6+I73*6)/12</f>
        <v>8.3175000000000008</v>
      </c>
      <c r="J115" s="60">
        <f>(J31*6+J73*6)/12</f>
        <v>32.606999999999999</v>
      </c>
      <c r="K115" s="60">
        <f>(K31*6+K73*6)/12</f>
        <v>2.0169999999999999</v>
      </c>
      <c r="L115" s="52"/>
      <c r="M115" s="113">
        <f t="shared" si="59"/>
        <v>8025.3375638950665</v>
      </c>
      <c r="N115" s="58"/>
      <c r="O115" s="61"/>
      <c r="P115" s="61"/>
      <c r="Q115" s="61"/>
      <c r="R115" s="61"/>
      <c r="S115" s="59"/>
      <c r="T115" s="59"/>
      <c r="U115" s="59"/>
      <c r="V115" s="59"/>
      <c r="W115" s="55"/>
    </row>
    <row r="116" spans="1:23" ht="14.25" hidden="1" customHeight="1">
      <c r="A116" s="136"/>
      <c r="B116" s="177" t="s">
        <v>234</v>
      </c>
      <c r="C116" s="57">
        <f t="shared" si="65"/>
        <v>0</v>
      </c>
      <c r="D116" s="52"/>
      <c r="E116" s="52">
        <f>E74+E32</f>
        <v>0</v>
      </c>
      <c r="F116" s="52"/>
      <c r="G116" s="52"/>
      <c r="H116" s="57">
        <f>I116+J116+K116</f>
        <v>0</v>
      </c>
      <c r="I116" s="52"/>
      <c r="J116" s="60">
        <f>(J32*6+J74*6)/12</f>
        <v>0</v>
      </c>
      <c r="K116" s="52"/>
      <c r="L116" s="52"/>
      <c r="M116" s="113" t="e">
        <f t="shared" si="59"/>
        <v>#DIV/0!</v>
      </c>
      <c r="N116" s="58"/>
      <c r="O116" s="61"/>
      <c r="P116" s="61"/>
      <c r="Q116" s="61"/>
      <c r="R116" s="61"/>
      <c r="S116" s="59"/>
      <c r="T116" s="59"/>
      <c r="U116" s="59"/>
      <c r="V116" s="59"/>
      <c r="W116" s="55"/>
    </row>
    <row r="117" spans="1:23" ht="14.25" customHeight="1">
      <c r="A117" s="136"/>
      <c r="B117" s="177" t="s">
        <v>272</v>
      </c>
      <c r="C117" s="57">
        <f t="shared" ref="C117" si="67">D117+F117+E117</f>
        <v>23713.252</v>
      </c>
      <c r="D117" s="52">
        <f>D75+D33</f>
        <v>23713.252</v>
      </c>
      <c r="E117" s="52"/>
      <c r="F117" s="52"/>
      <c r="G117" s="52"/>
      <c r="H117" s="57">
        <f t="shared" ref="H117:H119" si="68">I117+J117+K117</f>
        <v>3.1244999999999998</v>
      </c>
      <c r="I117" s="60">
        <f>(I33*6+I75*6)/12</f>
        <v>3.1244999999999998</v>
      </c>
      <c r="J117" s="60"/>
      <c r="K117" s="60"/>
      <c r="L117" s="52"/>
      <c r="M117" s="113">
        <f t="shared" ref="M117" si="69">C117/H117</f>
        <v>7589.4549527924473</v>
      </c>
      <c r="N117" s="58"/>
      <c r="O117" s="61"/>
      <c r="P117" s="61"/>
      <c r="Q117" s="61"/>
      <c r="R117" s="61"/>
      <c r="S117" s="59"/>
      <c r="T117" s="59"/>
      <c r="U117" s="59"/>
      <c r="V117" s="59"/>
      <c r="W117" s="55"/>
    </row>
    <row r="118" spans="1:23" ht="14.25" customHeight="1">
      <c r="A118" s="136"/>
      <c r="B118" s="177" t="s">
        <v>284</v>
      </c>
      <c r="C118" s="57">
        <f t="shared" ref="C118" si="70">D118+F118+E118</f>
        <v>274.34000000000003</v>
      </c>
      <c r="D118" s="52">
        <f>D76+D34</f>
        <v>58.653999999999996</v>
      </c>
      <c r="E118" s="52">
        <f>E76+E34</f>
        <v>132.92400000000001</v>
      </c>
      <c r="F118" s="52">
        <f>F76+F34</f>
        <v>82.762</v>
      </c>
      <c r="G118" s="52"/>
      <c r="H118" s="57">
        <f t="shared" ref="H118" si="71">I118+J118+K118</f>
        <v>5.2499999999999998E-2</v>
      </c>
      <c r="I118" s="60">
        <f>(I34*6+I76*6)/12</f>
        <v>1.4499999999999999E-2</v>
      </c>
      <c r="J118" s="60">
        <f>(J34*6+J76*6)/12</f>
        <v>2.8999999999999998E-2</v>
      </c>
      <c r="K118" s="60">
        <f>(K34*6+K76*6)/12</f>
        <v>8.9999999999999993E-3</v>
      </c>
      <c r="L118" s="52"/>
      <c r="M118" s="113">
        <f t="shared" ref="M118" si="72">C118/H118</f>
        <v>5225.5238095238101</v>
      </c>
      <c r="N118" s="58"/>
      <c r="O118" s="61"/>
      <c r="P118" s="61"/>
      <c r="Q118" s="61"/>
      <c r="R118" s="61"/>
      <c r="S118" s="59"/>
      <c r="T118" s="59"/>
      <c r="U118" s="59"/>
      <c r="V118" s="59"/>
      <c r="W118" s="55"/>
    </row>
    <row r="119" spans="1:23">
      <c r="A119" s="136"/>
      <c r="B119" s="56" t="str">
        <f>B77</f>
        <v>АО "ЭПК"</v>
      </c>
      <c r="C119" s="57">
        <f t="shared" ref="C119" si="73">D119+E119+F119</f>
        <v>6193.4400000000005</v>
      </c>
      <c r="D119" s="52">
        <f>D77+D35</f>
        <v>388.30399999999997</v>
      </c>
      <c r="E119" s="52">
        <f>E77+E35</f>
        <v>5805.1360000000004</v>
      </c>
      <c r="F119" s="52"/>
      <c r="G119" s="52"/>
      <c r="H119" s="57">
        <f t="shared" si="68"/>
        <v>0.73899999999999999</v>
      </c>
      <c r="I119" s="60">
        <f>(I35*6+I77*6)/12</f>
        <v>5.4000000000000013E-2</v>
      </c>
      <c r="J119" s="60">
        <f>(J35*6+J77*6)/12</f>
        <v>0.68499999999999994</v>
      </c>
      <c r="K119" s="60"/>
      <c r="L119" s="52"/>
      <c r="M119" s="113">
        <f>E119/J119</f>
        <v>8474.6510948905125</v>
      </c>
      <c r="N119" s="58"/>
      <c r="O119" s="61"/>
      <c r="P119" s="61"/>
      <c r="Q119" s="61"/>
      <c r="R119" s="61"/>
      <c r="S119" s="59"/>
      <c r="T119" s="55"/>
      <c r="U119" s="55"/>
      <c r="V119" s="55"/>
      <c r="W119" s="55"/>
    </row>
    <row r="120" spans="1:23" ht="14.25" customHeight="1">
      <c r="A120" s="136"/>
      <c r="B120" s="141" t="s">
        <v>259</v>
      </c>
      <c r="C120" s="57">
        <f>D120+F120+E120</f>
        <v>26768.064000000002</v>
      </c>
      <c r="D120" s="52">
        <f>D78+D36</f>
        <v>20356.929</v>
      </c>
      <c r="E120" s="52">
        <f>E78+E36</f>
        <v>870.06200000000001</v>
      </c>
      <c r="F120" s="52">
        <f>F78+F36</f>
        <v>5541.0730000000003</v>
      </c>
      <c r="G120" s="52"/>
      <c r="H120" s="57">
        <f t="shared" si="66"/>
        <v>4.0054999999999996</v>
      </c>
      <c r="I120" s="60">
        <f>(I36*6+I78*6)/12</f>
        <v>2.9460000000000002</v>
      </c>
      <c r="J120" s="60">
        <f>(J36*6+J78*6)/12</f>
        <v>0.14299999999999999</v>
      </c>
      <c r="K120" s="60">
        <f>(K36*6+K78*6)/12</f>
        <v>0.91650000000000009</v>
      </c>
      <c r="L120" s="52"/>
      <c r="M120" s="113">
        <f t="shared" si="59"/>
        <v>6682.8271127200114</v>
      </c>
      <c r="N120" s="58"/>
      <c r="O120" s="61"/>
      <c r="P120" s="61"/>
      <c r="Q120" s="61"/>
      <c r="R120" s="61"/>
      <c r="S120" s="59"/>
      <c r="T120" s="59"/>
      <c r="U120" s="59"/>
      <c r="V120" s="59"/>
      <c r="W120" s="55"/>
    </row>
    <row r="121" spans="1:23">
      <c r="A121" s="142" t="s">
        <v>94</v>
      </c>
      <c r="B121" s="143" t="s">
        <v>95</v>
      </c>
      <c r="C121" s="57">
        <f>D121+E121+F121</f>
        <v>74182.322999999989</v>
      </c>
      <c r="D121" s="57">
        <f>SUM(D122:D126)</f>
        <v>13605.112000000001</v>
      </c>
      <c r="E121" s="57">
        <f t="shared" ref="E121:F121" si="74">SUM(E122:E126)</f>
        <v>60207.972999999998</v>
      </c>
      <c r="F121" s="57">
        <f t="shared" si="74"/>
        <v>369.23800000000006</v>
      </c>
      <c r="G121" s="57"/>
      <c r="H121" s="57">
        <f>I121+J121+K121</f>
        <v>10.452500000000001</v>
      </c>
      <c r="I121" s="57">
        <f>SUM(I122:I126)</f>
        <v>2.0745</v>
      </c>
      <c r="J121" s="57">
        <f>J122+J124+J126+J127+J128</f>
        <v>8.3320000000000007</v>
      </c>
      <c r="K121" s="57">
        <f>SUM(K122:K126)</f>
        <v>4.5999999999999999E-2</v>
      </c>
      <c r="L121" s="57"/>
      <c r="M121" s="113">
        <f t="shared" si="59"/>
        <v>7097.0890217651267</v>
      </c>
      <c r="N121" s="58"/>
      <c r="O121" s="114"/>
      <c r="P121" s="114"/>
      <c r="Q121" s="114"/>
      <c r="R121" s="114"/>
      <c r="S121" s="114"/>
      <c r="T121" s="114"/>
      <c r="U121" s="114"/>
      <c r="V121" s="114"/>
      <c r="W121" s="114"/>
    </row>
    <row r="122" spans="1:23">
      <c r="A122" s="136"/>
      <c r="B122" s="141" t="s">
        <v>278</v>
      </c>
      <c r="C122" s="57">
        <f>D122+E122+F122</f>
        <v>159.63400000000001</v>
      </c>
      <c r="D122" s="52"/>
      <c r="E122" s="52"/>
      <c r="F122" s="52">
        <f>F80+F38</f>
        <v>159.63400000000001</v>
      </c>
      <c r="G122" s="52"/>
      <c r="H122" s="57">
        <f t="shared" si="64"/>
        <v>0.02</v>
      </c>
      <c r="I122" s="52"/>
      <c r="J122" s="52"/>
      <c r="K122" s="60">
        <f>(K38*6+K80*6)/12</f>
        <v>0.02</v>
      </c>
      <c r="L122" s="52"/>
      <c r="M122" s="113">
        <f t="shared" si="59"/>
        <v>7981.7000000000007</v>
      </c>
      <c r="N122" s="58"/>
      <c r="O122" s="53"/>
      <c r="P122" s="53"/>
      <c r="Q122" s="53"/>
      <c r="R122" s="53"/>
      <c r="S122" s="59"/>
      <c r="T122" s="55"/>
      <c r="U122" s="55"/>
      <c r="V122" s="55"/>
      <c r="W122" s="55"/>
    </row>
    <row r="123" spans="1:23">
      <c r="A123" s="136"/>
      <c r="B123" s="141" t="s">
        <v>273</v>
      </c>
      <c r="C123" s="57">
        <f>D123+E123+F123</f>
        <v>209.60400000000001</v>
      </c>
      <c r="D123" s="52"/>
      <c r="E123" s="52"/>
      <c r="F123" s="52">
        <f>F81+F39</f>
        <v>209.60400000000001</v>
      </c>
      <c r="G123" s="52"/>
      <c r="H123" s="57">
        <f t="shared" ref="H123" si="75">I123+J123+K123</f>
        <v>2.5999999999999999E-2</v>
      </c>
      <c r="I123" s="52"/>
      <c r="J123" s="52"/>
      <c r="K123" s="60">
        <f>(K39*6+K81*6)/12</f>
        <v>2.5999999999999999E-2</v>
      </c>
      <c r="L123" s="52"/>
      <c r="M123" s="113">
        <f t="shared" ref="M123" si="76">C123/H123</f>
        <v>8061.6923076923085</v>
      </c>
      <c r="N123" s="58"/>
      <c r="O123" s="53"/>
      <c r="P123" s="53"/>
      <c r="Q123" s="53"/>
      <c r="R123" s="53"/>
      <c r="S123" s="59"/>
      <c r="T123" s="55"/>
      <c r="U123" s="55"/>
      <c r="V123" s="55"/>
      <c r="W123" s="55"/>
    </row>
    <row r="124" spans="1:23">
      <c r="A124" s="136"/>
      <c r="B124" s="141" t="s">
        <v>256</v>
      </c>
      <c r="C124" s="57">
        <f t="shared" ref="C124:C126" si="77">D124+E124+F124</f>
        <v>59647.562999999995</v>
      </c>
      <c r="D124" s="52"/>
      <c r="E124" s="52">
        <f>E82+E40</f>
        <v>59647.562999999995</v>
      </c>
      <c r="F124" s="52"/>
      <c r="G124" s="52"/>
      <c r="H124" s="57">
        <f t="shared" si="64"/>
        <v>8.2550000000000008</v>
      </c>
      <c r="I124" s="52"/>
      <c r="J124" s="60">
        <v>8.2550000000000008</v>
      </c>
      <c r="K124" s="52"/>
      <c r="L124" s="52"/>
      <c r="M124" s="113">
        <f t="shared" si="59"/>
        <v>7225.6284675953957</v>
      </c>
      <c r="N124" s="58"/>
      <c r="O124" s="53"/>
      <c r="P124" s="53"/>
      <c r="Q124" s="53"/>
      <c r="R124" s="53"/>
      <c r="S124" s="59"/>
      <c r="T124" s="55"/>
      <c r="U124" s="55"/>
      <c r="V124" s="55"/>
      <c r="W124" s="55"/>
    </row>
    <row r="125" spans="1:23">
      <c r="A125" s="136"/>
      <c r="B125" s="141" t="s">
        <v>257</v>
      </c>
      <c r="C125" s="57">
        <f t="shared" ref="C125" si="78">D125+E125+F125</f>
        <v>13605.112000000001</v>
      </c>
      <c r="D125" s="52">
        <f>D83+D41</f>
        <v>13605.112000000001</v>
      </c>
      <c r="E125" s="52"/>
      <c r="F125" s="52"/>
      <c r="G125" s="52"/>
      <c r="H125" s="57">
        <f t="shared" ref="H125" si="79">I125+J125+K125</f>
        <v>2.0745</v>
      </c>
      <c r="I125" s="60">
        <f>(I41*6+I83*6)/12</f>
        <v>2.0745</v>
      </c>
      <c r="J125" s="60"/>
      <c r="K125" s="52"/>
      <c r="L125" s="52"/>
      <c r="M125" s="113">
        <f t="shared" ref="M125" si="80">C125/H125</f>
        <v>6558.2607857315024</v>
      </c>
      <c r="N125" s="58"/>
      <c r="O125" s="53"/>
      <c r="P125" s="53"/>
      <c r="Q125" s="53"/>
      <c r="R125" s="53"/>
      <c r="S125" s="59"/>
      <c r="T125" s="55"/>
      <c r="U125" s="55"/>
      <c r="V125" s="55"/>
      <c r="W125" s="55"/>
    </row>
    <row r="126" spans="1:23">
      <c r="A126" s="136"/>
      <c r="B126" s="141" t="s">
        <v>235</v>
      </c>
      <c r="C126" s="57">
        <f t="shared" si="77"/>
        <v>560.41</v>
      </c>
      <c r="D126" s="52"/>
      <c r="E126" s="52">
        <f>E84+E42</f>
        <v>560.41</v>
      </c>
      <c r="F126" s="52"/>
      <c r="G126" s="52"/>
      <c r="H126" s="57">
        <f t="shared" si="64"/>
        <v>7.6999999999999999E-2</v>
      </c>
      <c r="I126" s="52"/>
      <c r="J126" s="60">
        <v>7.6999999999999999E-2</v>
      </c>
      <c r="K126" s="52"/>
      <c r="L126" s="52"/>
      <c r="M126" s="113">
        <f t="shared" si="59"/>
        <v>7278.0519480519479</v>
      </c>
      <c r="N126" s="58"/>
      <c r="O126" s="53"/>
      <c r="P126" s="53"/>
      <c r="Q126" s="53"/>
      <c r="R126" s="53"/>
      <c r="S126" s="59"/>
      <c r="T126" s="55"/>
      <c r="U126" s="55"/>
      <c r="V126" s="55"/>
      <c r="W126" s="55"/>
    </row>
    <row r="127" spans="1:23" hidden="1">
      <c r="A127" s="136"/>
      <c r="B127" s="141">
        <f>B86</f>
        <v>0</v>
      </c>
      <c r="C127" s="57">
        <f>D127+E127+F127</f>
        <v>0</v>
      </c>
      <c r="D127" s="52"/>
      <c r="E127" s="52"/>
      <c r="F127" s="52"/>
      <c r="G127" s="52"/>
      <c r="H127" s="57">
        <f t="shared" si="64"/>
        <v>0</v>
      </c>
      <c r="I127" s="52"/>
      <c r="J127" s="52"/>
      <c r="K127" s="52"/>
      <c r="L127" s="52"/>
      <c r="M127" s="113" t="e">
        <f t="shared" si="59"/>
        <v>#DIV/0!</v>
      </c>
      <c r="N127" s="58"/>
      <c r="O127" s="53"/>
      <c r="P127" s="53"/>
      <c r="Q127" s="53"/>
      <c r="R127" s="53"/>
      <c r="S127" s="59"/>
      <c r="T127" s="55"/>
      <c r="U127" s="59"/>
      <c r="V127" s="55"/>
      <c r="W127" s="55"/>
    </row>
    <row r="128" spans="1:23" hidden="1">
      <c r="A128" s="136"/>
      <c r="B128" s="141"/>
      <c r="C128" s="57"/>
      <c r="D128" s="52"/>
      <c r="E128" s="52"/>
      <c r="F128" s="52"/>
      <c r="G128" s="52"/>
      <c r="H128" s="57"/>
      <c r="I128" s="52"/>
      <c r="J128" s="52"/>
      <c r="K128" s="52"/>
      <c r="L128" s="52"/>
      <c r="M128" s="113"/>
      <c r="N128" s="58"/>
      <c r="O128" s="53"/>
      <c r="P128" s="53"/>
      <c r="Q128" s="53"/>
      <c r="R128" s="53"/>
      <c r="S128" s="59"/>
      <c r="T128" s="55"/>
      <c r="U128" s="59"/>
      <c r="V128" s="55"/>
      <c r="W128" s="55"/>
    </row>
    <row r="129" spans="1:23" s="24" customFormat="1">
      <c r="A129" s="142" t="s">
        <v>96</v>
      </c>
      <c r="B129" s="138" t="s">
        <v>97</v>
      </c>
      <c r="C129" s="57">
        <f t="shared" ref="C129:G129" si="81">C121+C100+C92</f>
        <v>618773.16500000004</v>
      </c>
      <c r="D129" s="57">
        <f t="shared" si="81"/>
        <v>198351.29600000003</v>
      </c>
      <c r="E129" s="57">
        <f t="shared" si="81"/>
        <v>381275.95</v>
      </c>
      <c r="F129" s="57">
        <f t="shared" si="81"/>
        <v>39131.718999999997</v>
      </c>
      <c r="G129" s="57">
        <f t="shared" si="81"/>
        <v>14.2</v>
      </c>
      <c r="H129" s="57">
        <f>SUM(I129:L129)+0.001</f>
        <v>80.936000000000021</v>
      </c>
      <c r="I129" s="57">
        <f>I121+I100+I92</f>
        <v>26.431000000000004</v>
      </c>
      <c r="J129" s="57">
        <f>J121+J100+J92</f>
        <v>48.700500000000005</v>
      </c>
      <c r="K129" s="57">
        <f>K121+K100+K92</f>
        <v>5.8014999999999999</v>
      </c>
      <c r="L129" s="57">
        <f t="shared" ref="L129" si="82">L121+L100+L92</f>
        <v>2E-3</v>
      </c>
      <c r="M129" s="113">
        <f t="shared" si="59"/>
        <v>7645.2155406741113</v>
      </c>
      <c r="N129" s="58"/>
      <c r="O129" s="114"/>
      <c r="P129" s="114"/>
      <c r="Q129" s="114"/>
      <c r="R129" s="114"/>
      <c r="S129" s="114"/>
      <c r="T129" s="114"/>
      <c r="U129" s="114"/>
      <c r="V129" s="114"/>
      <c r="W129" s="114"/>
    </row>
    <row r="130" spans="1:23">
      <c r="I130" s="164"/>
    </row>
  </sheetData>
  <mergeCells count="26">
    <mergeCell ref="S46:W46"/>
    <mergeCell ref="A91:W91"/>
    <mergeCell ref="A49:W49"/>
    <mergeCell ref="A88:A89"/>
    <mergeCell ref="B88:B89"/>
    <mergeCell ref="C88:G88"/>
    <mergeCell ref="H88:L88"/>
    <mergeCell ref="M88:M89"/>
    <mergeCell ref="N88:R88"/>
    <mergeCell ref="S88:W88"/>
    <mergeCell ref="A8:W8"/>
    <mergeCell ref="A46:A47"/>
    <mergeCell ref="B46:B47"/>
    <mergeCell ref="C46:G46"/>
    <mergeCell ref="A3:H3"/>
    <mergeCell ref="I3:W3"/>
    <mergeCell ref="A5:A6"/>
    <mergeCell ref="B5:B6"/>
    <mergeCell ref="C5:G5"/>
    <mergeCell ref="H5:L5"/>
    <mergeCell ref="M5:M6"/>
    <mergeCell ref="N5:R5"/>
    <mergeCell ref="S5:W5"/>
    <mergeCell ref="H46:L46"/>
    <mergeCell ref="M46:M47"/>
    <mergeCell ref="N46:R46"/>
  </mergeCells>
  <printOptions horizontalCentered="1"/>
  <pageMargins left="0.59055118110236227" right="0" top="0.19685039370078741" bottom="0.19685039370078741" header="0" footer="0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3"/>
  <dimension ref="A1:N172"/>
  <sheetViews>
    <sheetView view="pageBreakPreview" topLeftCell="B46" zoomScale="75" zoomScaleNormal="75" zoomScaleSheetLayoutView="75" workbookViewId="0">
      <selection activeCell="H173" sqref="H173"/>
    </sheetView>
  </sheetViews>
  <sheetFormatPr defaultColWidth="9.140625" defaultRowHeight="15.75"/>
  <cols>
    <col min="1" max="1" width="9.140625" style="102"/>
    <col min="2" max="2" width="67.5703125" style="103" customWidth="1"/>
    <col min="3" max="3" width="17.42578125" style="104" customWidth="1"/>
    <col min="4" max="4" width="13.7109375" style="104" customWidth="1"/>
    <col min="5" max="5" width="13.85546875" style="1" customWidth="1"/>
    <col min="6" max="6" width="17.7109375" style="1" customWidth="1"/>
    <col min="7" max="7" width="17.42578125" style="104" customWidth="1"/>
    <col min="8" max="8" width="13.5703125" style="104" customWidth="1"/>
    <col min="9" max="9" width="13.28515625" style="1" customWidth="1"/>
    <col min="10" max="10" width="17.7109375" style="1" customWidth="1"/>
    <col min="11" max="11" width="17.42578125" style="104" customWidth="1"/>
    <col min="12" max="12" width="13.85546875" style="104" customWidth="1"/>
    <col min="13" max="13" width="12.140625" style="1" customWidth="1"/>
    <col min="14" max="14" width="19" style="1" customWidth="1"/>
    <col min="15" max="16384" width="9.140625" style="1"/>
  </cols>
  <sheetData>
    <row r="1" spans="1:14" s="65" customFormat="1">
      <c r="A1" s="62" t="s">
        <v>98</v>
      </c>
      <c r="B1" s="63"/>
      <c r="C1" s="64"/>
      <c r="D1" s="64"/>
      <c r="G1" s="64"/>
      <c r="H1" s="64"/>
      <c r="K1" s="64"/>
      <c r="L1" s="64"/>
      <c r="N1" s="65" t="s">
        <v>99</v>
      </c>
    </row>
    <row r="2" spans="1:14" s="65" customFormat="1" ht="36.75" customHeight="1">
      <c r="A2" s="235" t="s">
        <v>285</v>
      </c>
      <c r="B2" s="235"/>
      <c r="C2" s="236"/>
      <c r="D2" s="236"/>
      <c r="E2" s="236"/>
      <c r="F2" s="236"/>
    </row>
    <row r="3" spans="1:14" s="65" customFormat="1" ht="18.75" customHeight="1">
      <c r="A3" s="212" t="str">
        <f>'П1.6'!I3</f>
        <v>ОАО "КузбассЭлектро"</v>
      </c>
      <c r="B3" s="212"/>
      <c r="C3" s="212"/>
      <c r="D3" s="212"/>
      <c r="E3" s="212"/>
      <c r="F3" s="212"/>
    </row>
    <row r="4" spans="1:14" s="65" customFormat="1" ht="16.5" thickBot="1">
      <c r="B4" s="63"/>
      <c r="C4" s="64"/>
      <c r="D4" s="64"/>
      <c r="G4" s="64"/>
      <c r="H4" s="64"/>
      <c r="K4" s="64"/>
      <c r="L4" s="64"/>
    </row>
    <row r="5" spans="1:14" ht="27" customHeight="1">
      <c r="A5" s="237" t="s">
        <v>100</v>
      </c>
      <c r="B5" s="239" t="s">
        <v>12</v>
      </c>
      <c r="C5" s="241" t="str">
        <f>'П1.6'!A8</f>
        <v>Факт 1 полугодие 2023г.</v>
      </c>
      <c r="D5" s="232"/>
      <c r="E5" s="233"/>
      <c r="F5" s="234"/>
      <c r="G5" s="232" t="str">
        <f>'П1.5'!I4</f>
        <v>Факт 2 полугодие 2023г.</v>
      </c>
      <c r="H5" s="232"/>
      <c r="I5" s="233"/>
      <c r="J5" s="234"/>
      <c r="K5" s="232" t="str">
        <f>'П1.5'!N4</f>
        <v>ФАКТ 2023 год</v>
      </c>
      <c r="L5" s="232"/>
      <c r="M5" s="233"/>
      <c r="N5" s="234"/>
    </row>
    <row r="6" spans="1:14" ht="48" thickBot="1">
      <c r="A6" s="238"/>
      <c r="B6" s="240"/>
      <c r="C6" s="66" t="s">
        <v>101</v>
      </c>
      <c r="D6" s="67" t="s">
        <v>260</v>
      </c>
      <c r="E6" s="67" t="s">
        <v>261</v>
      </c>
      <c r="F6" s="68" t="s">
        <v>102</v>
      </c>
      <c r="G6" s="69" t="s">
        <v>101</v>
      </c>
      <c r="H6" s="67" t="s">
        <v>260</v>
      </c>
      <c r="I6" s="67" t="s">
        <v>261</v>
      </c>
      <c r="J6" s="68" t="s">
        <v>102</v>
      </c>
      <c r="K6" s="69" t="s">
        <v>101</v>
      </c>
      <c r="L6" s="67" t="s">
        <v>260</v>
      </c>
      <c r="M6" s="67" t="s">
        <v>261</v>
      </c>
      <c r="N6" s="68" t="s">
        <v>102</v>
      </c>
    </row>
    <row r="7" spans="1:14" ht="18" customHeight="1">
      <c r="A7" s="144">
        <v>1</v>
      </c>
      <c r="B7" s="145" t="s">
        <v>103</v>
      </c>
      <c r="C7" s="115">
        <f>C10</f>
        <v>309455.19899999996</v>
      </c>
      <c r="D7" s="116"/>
      <c r="E7" s="116">
        <f>E10</f>
        <v>81.861999999999995</v>
      </c>
      <c r="F7" s="242">
        <v>737.50300000000004</v>
      </c>
      <c r="G7" s="115">
        <f>G10</f>
        <v>323165.72200000007</v>
      </c>
      <c r="H7" s="116"/>
      <c r="I7" s="116">
        <f>I10</f>
        <v>83.7</v>
      </c>
      <c r="J7" s="242">
        <f>F7</f>
        <v>737.50300000000004</v>
      </c>
      <c r="K7" s="115">
        <f>C7+G7</f>
        <v>632620.92100000009</v>
      </c>
      <c r="L7" s="116"/>
      <c r="M7" s="116">
        <f>M10</f>
        <v>82.781500000000008</v>
      </c>
      <c r="N7" s="242">
        <f>J7</f>
        <v>737.50300000000004</v>
      </c>
    </row>
    <row r="8" spans="1:14" ht="17.25" customHeight="1">
      <c r="A8" s="77"/>
      <c r="B8" s="78" t="s">
        <v>104</v>
      </c>
      <c r="C8" s="79"/>
      <c r="D8" s="82"/>
      <c r="E8" s="82"/>
      <c r="F8" s="70"/>
      <c r="G8" s="79"/>
      <c r="H8" s="82"/>
      <c r="I8" s="82"/>
      <c r="J8" s="70"/>
      <c r="K8" s="79"/>
      <c r="L8" s="82"/>
      <c r="M8" s="82"/>
      <c r="N8" s="70"/>
    </row>
    <row r="9" spans="1:14" s="71" customFormat="1" ht="18" customHeight="1">
      <c r="A9" s="72" t="s">
        <v>25</v>
      </c>
      <c r="B9" s="73" t="s">
        <v>105</v>
      </c>
      <c r="C9" s="117"/>
      <c r="D9" s="118"/>
      <c r="E9" s="118"/>
      <c r="F9" s="70"/>
      <c r="G9" s="117"/>
      <c r="H9" s="118"/>
      <c r="I9" s="118"/>
      <c r="J9" s="70"/>
      <c r="K9" s="117"/>
      <c r="L9" s="118"/>
      <c r="M9" s="118"/>
      <c r="N9" s="70"/>
    </row>
    <row r="10" spans="1:14" s="71" customFormat="1" ht="18" customHeight="1">
      <c r="A10" s="72" t="s">
        <v>26</v>
      </c>
      <c r="B10" s="73" t="s">
        <v>106</v>
      </c>
      <c r="C10" s="117">
        <f>'П1.4'!D7</f>
        <v>309455.19899999996</v>
      </c>
      <c r="D10" s="118"/>
      <c r="E10" s="118">
        <f>'П1.5'!D7</f>
        <v>81.861999999999995</v>
      </c>
      <c r="F10" s="70"/>
      <c r="G10" s="117">
        <f>'П1.4'!I7</f>
        <v>323165.72200000007</v>
      </c>
      <c r="H10" s="118"/>
      <c r="I10" s="118">
        <f>'П1.5'!I7</f>
        <v>83.7</v>
      </c>
      <c r="J10" s="70"/>
      <c r="K10" s="115">
        <f>C10+G10</f>
        <v>632620.92100000009</v>
      </c>
      <c r="L10" s="116"/>
      <c r="M10" s="118">
        <f>'П1.5'!N7</f>
        <v>82.781500000000008</v>
      </c>
      <c r="N10" s="70"/>
    </row>
    <row r="11" spans="1:14" s="46" customFormat="1" ht="18" customHeight="1">
      <c r="A11" s="72"/>
      <c r="B11" s="73" t="s">
        <v>107</v>
      </c>
      <c r="C11" s="74"/>
      <c r="D11" s="76"/>
      <c r="E11" s="76"/>
      <c r="F11" s="70"/>
      <c r="G11" s="74"/>
      <c r="H11" s="76"/>
      <c r="I11" s="76"/>
      <c r="J11" s="70"/>
      <c r="K11" s="74"/>
      <c r="L11" s="76"/>
      <c r="M11" s="76"/>
      <c r="N11" s="70"/>
    </row>
    <row r="12" spans="1:14" s="46" customFormat="1" ht="18" customHeight="1">
      <c r="A12" s="72" t="s">
        <v>84</v>
      </c>
      <c r="B12" s="73" t="s">
        <v>286</v>
      </c>
      <c r="C12" s="74">
        <f>'П1.4'!D17</f>
        <v>18867.758999999998</v>
      </c>
      <c r="D12" s="76"/>
      <c r="E12" s="75">
        <v>4.8029999999999999</v>
      </c>
      <c r="F12" s="70"/>
      <c r="G12" s="74">
        <f>'П1.4'!I17</f>
        <v>18361.201000000001</v>
      </c>
      <c r="H12" s="76"/>
      <c r="I12" s="75">
        <v>4.8029999999999999</v>
      </c>
      <c r="J12" s="70"/>
      <c r="K12" s="74">
        <f>C12+G12</f>
        <v>37228.959999999999</v>
      </c>
      <c r="L12" s="76"/>
      <c r="M12" s="76">
        <f>(E12+I12)/2</f>
        <v>4.8029999999999999</v>
      </c>
      <c r="N12" s="70"/>
    </row>
    <row r="13" spans="1:14" s="46" customFormat="1" ht="18" customHeight="1">
      <c r="A13" s="72" t="s">
        <v>85</v>
      </c>
      <c r="B13" s="73" t="s">
        <v>275</v>
      </c>
      <c r="C13" s="74">
        <f>'П1.4'!D18</f>
        <v>257534.45499999999</v>
      </c>
      <c r="D13" s="76"/>
      <c r="E13" s="76">
        <v>68.188999999999993</v>
      </c>
      <c r="F13" s="70"/>
      <c r="G13" s="74">
        <f>'П1.4'!I18</f>
        <v>272078.87299999996</v>
      </c>
      <c r="H13" s="76"/>
      <c r="I13" s="76">
        <v>70.430000000000007</v>
      </c>
      <c r="J13" s="70"/>
      <c r="K13" s="74">
        <f>C13+G13</f>
        <v>529613.32799999998</v>
      </c>
      <c r="L13" s="76"/>
      <c r="M13" s="76">
        <v>69.308999999999997</v>
      </c>
      <c r="N13" s="70"/>
    </row>
    <row r="14" spans="1:14" s="46" customFormat="1" ht="18" customHeight="1">
      <c r="A14" s="72" t="s">
        <v>110</v>
      </c>
      <c r="B14" s="73" t="s">
        <v>257</v>
      </c>
      <c r="C14" s="74">
        <f>'П1.4'!D19</f>
        <v>32310.76</v>
      </c>
      <c r="D14" s="76"/>
      <c r="E14" s="76">
        <f>'П1.5'!E19</f>
        <v>8.6630000000000003</v>
      </c>
      <c r="F14" s="70"/>
      <c r="G14" s="74">
        <f>'П1.4'!I19</f>
        <v>32059.313999999998</v>
      </c>
      <c r="H14" s="76"/>
      <c r="I14" s="76">
        <f>'П1.5'!J19</f>
        <v>8.2940000000000005</v>
      </c>
      <c r="J14" s="70"/>
      <c r="K14" s="74">
        <f>C14+G14</f>
        <v>64370.073999999993</v>
      </c>
      <c r="L14" s="76"/>
      <c r="M14" s="76">
        <f>(E14+I14)/2</f>
        <v>8.4785000000000004</v>
      </c>
      <c r="N14" s="70"/>
    </row>
    <row r="15" spans="1:14" s="46" customFormat="1" ht="18" customHeight="1">
      <c r="A15" s="72" t="s">
        <v>236</v>
      </c>
      <c r="B15" s="73" t="s">
        <v>262</v>
      </c>
      <c r="C15" s="74">
        <f>'П1.4'!D21</f>
        <v>418.42500000000001</v>
      </c>
      <c r="D15" s="76"/>
      <c r="E15" s="76">
        <f>'П1.5'!G21</f>
        <v>0.11700000000000001</v>
      </c>
      <c r="F15" s="70"/>
      <c r="G15" s="74">
        <f>'П1.4'!I21</f>
        <v>365.57299999999998</v>
      </c>
      <c r="H15" s="76"/>
      <c r="I15" s="76">
        <f>'П1.5'!L21</f>
        <v>9.5000000000000001E-2</v>
      </c>
      <c r="J15" s="70"/>
      <c r="K15" s="74">
        <f>C15+G15</f>
        <v>783.99800000000005</v>
      </c>
      <c r="L15" s="76"/>
      <c r="M15" s="76">
        <f>(E15+I15)/2</f>
        <v>0.10600000000000001</v>
      </c>
      <c r="N15" s="70"/>
    </row>
    <row r="16" spans="1:14" s="46" customFormat="1" ht="18" customHeight="1">
      <c r="A16" s="72" t="s">
        <v>237</v>
      </c>
      <c r="B16" s="73" t="s">
        <v>238</v>
      </c>
      <c r="C16" s="74">
        <f>'П1.4'!D20</f>
        <v>323.8</v>
      </c>
      <c r="D16" s="76"/>
      <c r="E16" s="76">
        <f>'П1.5'!F20</f>
        <v>0.09</v>
      </c>
      <c r="F16" s="70"/>
      <c r="G16" s="74">
        <f>'П1.4'!I20</f>
        <v>300.76100000000002</v>
      </c>
      <c r="H16" s="76"/>
      <c r="I16" s="76">
        <f>'П1.5'!K20</f>
        <v>7.8E-2</v>
      </c>
      <c r="J16" s="70"/>
      <c r="K16" s="74">
        <f>C16+G16</f>
        <v>624.56100000000004</v>
      </c>
      <c r="L16" s="76"/>
      <c r="M16" s="76">
        <f>(E16+I16)/2</f>
        <v>8.3999999999999991E-2</v>
      </c>
      <c r="N16" s="70"/>
    </row>
    <row r="17" spans="1:14" s="46" customFormat="1" ht="18" customHeight="1">
      <c r="A17" s="77"/>
      <c r="B17" s="78" t="s">
        <v>111</v>
      </c>
      <c r="C17" s="79"/>
      <c r="D17" s="82"/>
      <c r="E17" s="82"/>
      <c r="F17" s="81"/>
      <c r="G17" s="79"/>
      <c r="H17" s="82"/>
      <c r="I17" s="82"/>
      <c r="J17" s="81"/>
      <c r="K17" s="79"/>
      <c r="L17" s="82"/>
      <c r="M17" s="82"/>
      <c r="N17" s="81"/>
    </row>
    <row r="18" spans="1:14" ht="18" customHeight="1">
      <c r="A18" s="88" t="s">
        <v>23</v>
      </c>
      <c r="B18" s="89" t="s">
        <v>112</v>
      </c>
      <c r="C18" s="117">
        <f>'П1.4'!D22</f>
        <v>6389.54</v>
      </c>
      <c r="D18" s="118"/>
      <c r="E18" s="118">
        <f>'П1.5'!D22</f>
        <v>1.6910000000000001</v>
      </c>
      <c r="F18" s="83"/>
      <c r="G18" s="117">
        <f>'П1.4'!I22</f>
        <v>6718.3320000000003</v>
      </c>
      <c r="H18" s="118"/>
      <c r="I18" s="118">
        <f>'П1.5'!I22</f>
        <v>1.742</v>
      </c>
      <c r="J18" s="83"/>
      <c r="K18" s="115">
        <f>C18+G18</f>
        <v>13107.871999999999</v>
      </c>
      <c r="L18" s="116"/>
      <c r="M18" s="118">
        <f>'П1.5'!N22</f>
        <v>1.7165000000000001</v>
      </c>
      <c r="N18" s="83"/>
    </row>
    <row r="19" spans="1:14" ht="18" customHeight="1">
      <c r="A19" s="88" t="s">
        <v>94</v>
      </c>
      <c r="B19" s="89" t="s">
        <v>113</v>
      </c>
      <c r="C19" s="117">
        <f>C10-C18</f>
        <v>303065.65899999999</v>
      </c>
      <c r="D19" s="118"/>
      <c r="E19" s="118">
        <f>E10-E18</f>
        <v>80.170999999999992</v>
      </c>
      <c r="F19" s="83"/>
      <c r="G19" s="117">
        <f>G10-G18</f>
        <v>316447.39000000007</v>
      </c>
      <c r="H19" s="118"/>
      <c r="I19" s="118">
        <f>I10-I18</f>
        <v>81.957999999999998</v>
      </c>
      <c r="J19" s="83"/>
      <c r="K19" s="115">
        <f>C19+G19</f>
        <v>619513.04900000012</v>
      </c>
      <c r="L19" s="116"/>
      <c r="M19" s="118">
        <v>81.063999999999993</v>
      </c>
      <c r="N19" s="83"/>
    </row>
    <row r="20" spans="1:14" ht="18" customHeight="1">
      <c r="A20" s="77"/>
      <c r="B20" s="78" t="s">
        <v>114</v>
      </c>
      <c r="C20" s="79"/>
      <c r="D20" s="82"/>
      <c r="E20" s="82"/>
      <c r="F20" s="70"/>
      <c r="G20" s="79"/>
      <c r="H20" s="82"/>
      <c r="I20" s="82"/>
      <c r="J20" s="70"/>
      <c r="K20" s="79"/>
      <c r="L20" s="82"/>
      <c r="M20" s="82"/>
      <c r="N20" s="70"/>
    </row>
    <row r="21" spans="1:14" ht="18" customHeight="1">
      <c r="A21" s="88" t="s">
        <v>115</v>
      </c>
      <c r="B21" s="89" t="s">
        <v>116</v>
      </c>
      <c r="C21" s="117">
        <f>'П1.4'!D33</f>
        <v>264315.495</v>
      </c>
      <c r="D21" s="118"/>
      <c r="E21" s="118">
        <f>'П1.5'!D33</f>
        <v>69.25</v>
      </c>
      <c r="F21" s="70"/>
      <c r="G21" s="117">
        <f>'П1.4'!I33</f>
        <v>280275.34700000001</v>
      </c>
      <c r="H21" s="118"/>
      <c r="I21" s="118">
        <f>'П1.5'!I33</f>
        <v>71.71599999999998</v>
      </c>
      <c r="J21" s="70"/>
      <c r="K21" s="115">
        <f>C21+G21</f>
        <v>544590.84199999995</v>
      </c>
      <c r="L21" s="116"/>
      <c r="M21" s="118">
        <f>'П1.5'!N33</f>
        <v>70.483000000000004</v>
      </c>
      <c r="N21" s="70"/>
    </row>
    <row r="22" spans="1:14" ht="18" customHeight="1">
      <c r="A22" s="88" t="s">
        <v>117</v>
      </c>
      <c r="B22" s="89" t="s">
        <v>118</v>
      </c>
      <c r="C22" s="117">
        <f>'П1.4'!D29+'П1.4'!D35</f>
        <v>38750.164000000004</v>
      </c>
      <c r="D22" s="118"/>
      <c r="E22" s="118">
        <f>'П1.5'!D36+'П1.5'!D29</f>
        <v>10.920999999999999</v>
      </c>
      <c r="F22" s="70"/>
      <c r="G22" s="117">
        <f>'П1.4'!I29+'П1.4'!I35</f>
        <v>36172.042999999998</v>
      </c>
      <c r="H22" s="118"/>
      <c r="I22" s="118">
        <f>'П1.5'!I36+'П1.5'!I29</f>
        <v>10.242000000000001</v>
      </c>
      <c r="J22" s="70"/>
      <c r="K22" s="115">
        <f>C22+G22</f>
        <v>74922.206999999995</v>
      </c>
      <c r="L22" s="116"/>
      <c r="M22" s="118">
        <f>'П1.5'!N29+'П1.5'!N36</f>
        <v>10.580500000000001</v>
      </c>
      <c r="N22" s="70"/>
    </row>
    <row r="23" spans="1:14" s="46" customFormat="1" ht="18" customHeight="1">
      <c r="A23" s="77"/>
      <c r="B23" s="78" t="s">
        <v>119</v>
      </c>
      <c r="C23" s="79"/>
      <c r="D23" s="82"/>
      <c r="E23" s="82"/>
      <c r="F23" s="81"/>
      <c r="G23" s="79"/>
      <c r="H23" s="82"/>
      <c r="I23" s="82"/>
      <c r="J23" s="81"/>
      <c r="K23" s="79"/>
      <c r="L23" s="82"/>
      <c r="M23" s="82"/>
      <c r="N23" s="81"/>
    </row>
    <row r="24" spans="1:14" s="46" customFormat="1" ht="18" customHeight="1">
      <c r="A24" s="72" t="s">
        <v>120</v>
      </c>
      <c r="B24" s="73" t="str">
        <f>B12</f>
        <v>ПАО "Россети"</v>
      </c>
      <c r="C24" s="74">
        <v>0</v>
      </c>
      <c r="D24" s="76"/>
      <c r="E24" s="76">
        <v>0</v>
      </c>
      <c r="F24" s="70"/>
      <c r="G24" s="74">
        <v>0</v>
      </c>
      <c r="H24" s="76"/>
      <c r="I24" s="76">
        <v>0</v>
      </c>
      <c r="J24" s="70"/>
      <c r="K24" s="74">
        <f t="shared" ref="K24:K38" si="0">C24+G24</f>
        <v>0</v>
      </c>
      <c r="L24" s="76"/>
      <c r="M24" s="76">
        <v>0</v>
      </c>
      <c r="N24" s="70"/>
    </row>
    <row r="25" spans="1:14" s="46" customFormat="1" ht="18" customHeight="1">
      <c r="A25" s="72" t="s">
        <v>121</v>
      </c>
      <c r="B25" s="85" t="s">
        <v>122</v>
      </c>
      <c r="C25" s="74">
        <f>C24-C12</f>
        <v>-18867.758999999998</v>
      </c>
      <c r="D25" s="76"/>
      <c r="E25" s="76">
        <f>E24-E12</f>
        <v>-4.8029999999999999</v>
      </c>
      <c r="F25" s="86"/>
      <c r="G25" s="74">
        <f>G24-G12</f>
        <v>-18361.201000000001</v>
      </c>
      <c r="H25" s="76"/>
      <c r="I25" s="76">
        <f>I24-I12</f>
        <v>-4.8029999999999999</v>
      </c>
      <c r="J25" s="86"/>
      <c r="K25" s="74">
        <f t="shared" si="0"/>
        <v>-37228.959999999999</v>
      </c>
      <c r="L25" s="76"/>
      <c r="M25" s="76">
        <f>M24-M12</f>
        <v>-4.8029999999999999</v>
      </c>
      <c r="N25" s="86"/>
    </row>
    <row r="26" spans="1:14" s="46" customFormat="1" ht="17.25" customHeight="1">
      <c r="A26" s="72" t="s">
        <v>123</v>
      </c>
      <c r="B26" s="73" t="str">
        <f>B13</f>
        <v>ПАО "Россети Сибирь"-"Кузбассэнерго-РЭС"</v>
      </c>
      <c r="C26" s="74">
        <f>'П1.6'!F38</f>
        <v>94.06</v>
      </c>
      <c r="D26" s="76"/>
      <c r="E26" s="76">
        <f>'П1.6'!K38</f>
        <v>2.4E-2</v>
      </c>
      <c r="F26" s="86"/>
      <c r="G26" s="74">
        <f>'П1.6'!F80</f>
        <v>65.573999999999998</v>
      </c>
      <c r="H26" s="76"/>
      <c r="I26" s="76">
        <f>'П1.6'!K80</f>
        <v>1.6E-2</v>
      </c>
      <c r="J26" s="86"/>
      <c r="K26" s="74">
        <f t="shared" si="0"/>
        <v>159.63400000000001</v>
      </c>
      <c r="L26" s="76"/>
      <c r="M26" s="76">
        <f>'П1.6'!K122</f>
        <v>0.02</v>
      </c>
      <c r="N26" s="86"/>
    </row>
    <row r="27" spans="1:14" s="46" customFormat="1" ht="20.25" customHeight="1">
      <c r="A27" s="72" t="s">
        <v>124</v>
      </c>
      <c r="B27" s="85" t="s">
        <v>125</v>
      </c>
      <c r="C27" s="74">
        <f>C26-C13</f>
        <v>-257440.39499999999</v>
      </c>
      <c r="D27" s="76"/>
      <c r="E27" s="76">
        <f>E26-E13</f>
        <v>-68.164999999999992</v>
      </c>
      <c r="F27" s="86"/>
      <c r="G27" s="74">
        <f>G26-G13</f>
        <v>-272013.29899999994</v>
      </c>
      <c r="H27" s="76"/>
      <c r="I27" s="76">
        <f>I26-I13</f>
        <v>-70.414000000000001</v>
      </c>
      <c r="J27" s="86"/>
      <c r="K27" s="74">
        <f t="shared" si="0"/>
        <v>-529453.6939999999</v>
      </c>
      <c r="L27" s="76"/>
      <c r="M27" s="76">
        <f>M26-M13</f>
        <v>-69.289000000000001</v>
      </c>
      <c r="N27" s="86"/>
    </row>
    <row r="28" spans="1:14" s="46" customFormat="1" ht="20.25" customHeight="1">
      <c r="A28" s="72" t="s">
        <v>126</v>
      </c>
      <c r="B28" s="85" t="str">
        <f>B14</f>
        <v>АО "Электросеть"</v>
      </c>
      <c r="C28" s="74">
        <f>'П1.6'!D41</f>
        <v>7160.2560000000003</v>
      </c>
      <c r="D28" s="76"/>
      <c r="E28" s="76">
        <f>'П1.6'!I41</f>
        <v>2.16</v>
      </c>
      <c r="F28" s="86"/>
      <c r="G28" s="74">
        <f>'П1.6'!D83</f>
        <v>6444.8559999999998</v>
      </c>
      <c r="H28" s="76"/>
      <c r="I28" s="76">
        <f>'П1.6'!I83</f>
        <v>1.9890000000000001</v>
      </c>
      <c r="J28" s="86"/>
      <c r="K28" s="74">
        <f t="shared" si="0"/>
        <v>13605.112000000001</v>
      </c>
      <c r="L28" s="76"/>
      <c r="M28" s="76">
        <f>(E28+I28)/2</f>
        <v>2.0745</v>
      </c>
      <c r="N28" s="86"/>
    </row>
    <row r="29" spans="1:14" s="46" customFormat="1" ht="20.25" customHeight="1">
      <c r="A29" s="72" t="s">
        <v>239</v>
      </c>
      <c r="B29" s="85" t="s">
        <v>246</v>
      </c>
      <c r="C29" s="74">
        <f>C28-C14</f>
        <v>-25150.503999999997</v>
      </c>
      <c r="D29" s="76"/>
      <c r="E29" s="76">
        <f>E28-E14</f>
        <v>-6.5030000000000001</v>
      </c>
      <c r="F29" s="86"/>
      <c r="G29" s="74">
        <f>G28-G14</f>
        <v>-25614.457999999999</v>
      </c>
      <c r="H29" s="76"/>
      <c r="I29" s="76">
        <f>I28-I14</f>
        <v>-6.3050000000000006</v>
      </c>
      <c r="J29" s="86"/>
      <c r="K29" s="74">
        <f t="shared" si="0"/>
        <v>-50764.962</v>
      </c>
      <c r="L29" s="76"/>
      <c r="M29" s="76">
        <f>M28-M14</f>
        <v>-6.4039999999999999</v>
      </c>
      <c r="N29" s="86"/>
    </row>
    <row r="30" spans="1:14" s="46" customFormat="1" ht="20.25" customHeight="1">
      <c r="A30" s="72" t="s">
        <v>240</v>
      </c>
      <c r="B30" s="85" t="str">
        <f>B15</f>
        <v>АО "ЭнергоПаритет"</v>
      </c>
      <c r="C30" s="74">
        <v>0</v>
      </c>
      <c r="D30" s="76"/>
      <c r="E30" s="76">
        <v>0</v>
      </c>
      <c r="F30" s="86"/>
      <c r="G30" s="74">
        <v>0</v>
      </c>
      <c r="H30" s="76"/>
      <c r="I30" s="76">
        <v>0</v>
      </c>
      <c r="J30" s="86"/>
      <c r="K30" s="74">
        <f t="shared" si="0"/>
        <v>0</v>
      </c>
      <c r="L30" s="76"/>
      <c r="M30" s="76">
        <v>0</v>
      </c>
      <c r="N30" s="86"/>
    </row>
    <row r="31" spans="1:14" s="46" customFormat="1" ht="20.25" customHeight="1">
      <c r="A31" s="72" t="s">
        <v>244</v>
      </c>
      <c r="B31" s="85" t="s">
        <v>247</v>
      </c>
      <c r="C31" s="74">
        <f>C30-C15</f>
        <v>-418.42500000000001</v>
      </c>
      <c r="D31" s="76"/>
      <c r="E31" s="76">
        <f>E30-E15</f>
        <v>-0.11700000000000001</v>
      </c>
      <c r="F31" s="86"/>
      <c r="G31" s="74">
        <f>G30-G15</f>
        <v>-365.57299999999998</v>
      </c>
      <c r="H31" s="76"/>
      <c r="I31" s="76">
        <f>I30-I15</f>
        <v>-9.5000000000000001E-2</v>
      </c>
      <c r="J31" s="86"/>
      <c r="K31" s="74">
        <f t="shared" si="0"/>
        <v>-783.99800000000005</v>
      </c>
      <c r="L31" s="76"/>
      <c r="M31" s="76">
        <f>M30-M15</f>
        <v>-0.10600000000000001</v>
      </c>
      <c r="N31" s="86"/>
    </row>
    <row r="32" spans="1:14" s="46" customFormat="1" ht="20.25" customHeight="1">
      <c r="A32" s="72" t="s">
        <v>241</v>
      </c>
      <c r="B32" s="85" t="str">
        <f>B16</f>
        <v>ОАО "РЖД"</v>
      </c>
      <c r="C32" s="74">
        <v>0</v>
      </c>
      <c r="D32" s="76"/>
      <c r="E32" s="76">
        <v>0</v>
      </c>
      <c r="F32" s="86"/>
      <c r="G32" s="74">
        <v>0</v>
      </c>
      <c r="H32" s="76"/>
      <c r="I32" s="76">
        <v>0</v>
      </c>
      <c r="J32" s="86"/>
      <c r="K32" s="74">
        <f t="shared" si="0"/>
        <v>0</v>
      </c>
      <c r="L32" s="76"/>
      <c r="M32" s="76">
        <v>0</v>
      </c>
      <c r="N32" s="86"/>
    </row>
    <row r="33" spans="1:14" s="46" customFormat="1" ht="20.25" customHeight="1">
      <c r="A33" s="72" t="s">
        <v>245</v>
      </c>
      <c r="B33" s="85" t="s">
        <v>247</v>
      </c>
      <c r="C33" s="74">
        <f>C32-C16</f>
        <v>-323.8</v>
      </c>
      <c r="D33" s="76"/>
      <c r="E33" s="76">
        <f>E32-E16</f>
        <v>-0.09</v>
      </c>
      <c r="F33" s="86"/>
      <c r="G33" s="74">
        <f>G32-G16</f>
        <v>-300.76100000000002</v>
      </c>
      <c r="H33" s="76"/>
      <c r="I33" s="76">
        <f>I32-I16</f>
        <v>-7.8E-2</v>
      </c>
      <c r="J33" s="86"/>
      <c r="K33" s="74">
        <f t="shared" si="0"/>
        <v>-624.56100000000004</v>
      </c>
      <c r="L33" s="76"/>
      <c r="M33" s="76">
        <f>M32-M16</f>
        <v>-8.3999999999999991E-2</v>
      </c>
      <c r="N33" s="86"/>
    </row>
    <row r="34" spans="1:14" s="46" customFormat="1" ht="20.25" customHeight="1">
      <c r="A34" s="72" t="s">
        <v>242</v>
      </c>
      <c r="B34" s="85" t="str">
        <f>'П1.6'!B124</f>
        <v>ООО "КЭнК"</v>
      </c>
      <c r="C34" s="74">
        <f>'П1.6'!C40</f>
        <v>30446.532999999999</v>
      </c>
      <c r="D34" s="76"/>
      <c r="E34" s="76">
        <f>'П1.6'!H40</f>
        <v>8.4179999999999993</v>
      </c>
      <c r="F34" s="86"/>
      <c r="G34" s="74">
        <f>'П1.6'!C82</f>
        <v>29201.03</v>
      </c>
      <c r="H34" s="76"/>
      <c r="I34" s="76">
        <f>'П1.6'!H82</f>
        <v>8.093</v>
      </c>
      <c r="J34" s="86"/>
      <c r="K34" s="74">
        <f t="shared" si="0"/>
        <v>59647.562999999995</v>
      </c>
      <c r="L34" s="76"/>
      <c r="M34" s="76">
        <f>'П1.6'!H124</f>
        <v>8.2550000000000008</v>
      </c>
      <c r="N34" s="86"/>
    </row>
    <row r="35" spans="1:14" s="46" customFormat="1" ht="20.25" customHeight="1">
      <c r="A35" s="72" t="s">
        <v>243</v>
      </c>
      <c r="B35" s="85" t="str">
        <f>'П1.6'!B126</f>
        <v>ООО "СКЭК"</v>
      </c>
      <c r="C35" s="74">
        <f>'П1.6'!C42</f>
        <v>546.00099999999998</v>
      </c>
      <c r="D35" s="76"/>
      <c r="E35" s="76">
        <f>'П1.6'!H42</f>
        <v>0.15</v>
      </c>
      <c r="F35" s="86"/>
      <c r="G35" s="74">
        <f>'П1.6'!C84</f>
        <v>14.409000000000001</v>
      </c>
      <c r="H35" s="76"/>
      <c r="I35" s="76">
        <f>'П1.6'!H84</f>
        <v>5.0000000000000001E-3</v>
      </c>
      <c r="J35" s="86"/>
      <c r="K35" s="74">
        <f t="shared" si="0"/>
        <v>560.41</v>
      </c>
      <c r="L35" s="76"/>
      <c r="M35" s="76">
        <f>'П1.6'!H126</f>
        <v>7.6999999999999999E-2</v>
      </c>
      <c r="N35" s="86"/>
    </row>
    <row r="36" spans="1:14" s="46" customFormat="1" ht="20.25" hidden="1" customHeight="1">
      <c r="A36" s="72" t="s">
        <v>248</v>
      </c>
      <c r="B36" s="85" t="e">
        <f>'П1.6'!#REF!</f>
        <v>#REF!</v>
      </c>
      <c r="C36" s="74">
        <f>'П1.6'!C43</f>
        <v>0</v>
      </c>
      <c r="D36" s="76"/>
      <c r="E36" s="76" t="e">
        <f>'П1.6'!#REF!</f>
        <v>#REF!</v>
      </c>
      <c r="F36" s="86"/>
      <c r="G36" s="74" t="e">
        <f>'П1.6'!#REF!</f>
        <v>#REF!</v>
      </c>
      <c r="H36" s="76"/>
      <c r="I36" s="76" t="e">
        <f>'П1.6'!#REF!</f>
        <v>#REF!</v>
      </c>
      <c r="J36" s="86"/>
      <c r="K36" s="74" t="e">
        <f t="shared" si="0"/>
        <v>#REF!</v>
      </c>
      <c r="L36" s="76"/>
      <c r="M36" s="76">
        <f>'П1.6'!H127</f>
        <v>0</v>
      </c>
      <c r="N36" s="86"/>
    </row>
    <row r="37" spans="1:14" s="46" customFormat="1" ht="20.25" customHeight="1">
      <c r="A37" s="72" t="s">
        <v>249</v>
      </c>
      <c r="B37" s="85" t="s">
        <v>273</v>
      </c>
      <c r="C37" s="74">
        <f>'П1.6'!F39</f>
        <v>73.495000000000005</v>
      </c>
      <c r="D37" s="76"/>
      <c r="E37" s="76">
        <f>'П1.6'!K39</f>
        <v>1.9E-2</v>
      </c>
      <c r="F37" s="86"/>
      <c r="G37" s="74">
        <f>'П1.6'!F81</f>
        <v>136.10900000000001</v>
      </c>
      <c r="H37" s="76"/>
      <c r="I37" s="76">
        <f>'П1.6'!K81</f>
        <v>3.3000000000000002E-2</v>
      </c>
      <c r="J37" s="86"/>
      <c r="K37" s="74">
        <f t="shared" si="0"/>
        <v>209.60400000000001</v>
      </c>
      <c r="L37" s="76"/>
      <c r="M37" s="76">
        <f>'П1.6'!K123</f>
        <v>2.5999999999999999E-2</v>
      </c>
      <c r="N37" s="86"/>
    </row>
    <row r="38" spans="1:14" s="46" customFormat="1" ht="18" customHeight="1">
      <c r="A38" s="72" t="s">
        <v>255</v>
      </c>
      <c r="B38" s="85" t="s">
        <v>229</v>
      </c>
      <c r="C38" s="74">
        <f>'П1.4'!D29</f>
        <v>429.81899999999996</v>
      </c>
      <c r="D38" s="76"/>
      <c r="E38" s="76">
        <f>'П1.5'!D29</f>
        <v>0.15</v>
      </c>
      <c r="F38" s="86"/>
      <c r="G38" s="74">
        <f>'П1.4'!I29</f>
        <v>310.065</v>
      </c>
      <c r="H38" s="76"/>
      <c r="I38" s="76">
        <f>'П1.5'!I29</f>
        <v>0.10600000000000001</v>
      </c>
      <c r="J38" s="86"/>
      <c r="K38" s="74">
        <f t="shared" si="0"/>
        <v>739.88400000000001</v>
      </c>
      <c r="L38" s="76"/>
      <c r="M38" s="76">
        <f>'П1.5'!N29</f>
        <v>0.128</v>
      </c>
      <c r="N38" s="86"/>
    </row>
    <row r="39" spans="1:14" s="46" customFormat="1" ht="20.25" hidden="1" customHeight="1">
      <c r="A39" s="72"/>
      <c r="B39" s="85"/>
      <c r="C39" s="74"/>
      <c r="D39" s="76"/>
      <c r="E39" s="76"/>
      <c r="F39" s="86"/>
      <c r="G39" s="74"/>
      <c r="H39" s="76"/>
      <c r="I39" s="76"/>
      <c r="J39" s="86"/>
      <c r="K39" s="74"/>
      <c r="L39" s="76"/>
      <c r="M39" s="76"/>
      <c r="N39" s="86"/>
    </row>
    <row r="40" spans="1:14" s="46" customFormat="1" ht="20.25" hidden="1" customHeight="1">
      <c r="A40" s="72"/>
      <c r="B40" s="85"/>
      <c r="C40" s="74"/>
      <c r="D40" s="76"/>
      <c r="E40" s="76"/>
      <c r="F40" s="86"/>
      <c r="G40" s="74"/>
      <c r="H40" s="76"/>
      <c r="I40" s="76"/>
      <c r="J40" s="86"/>
      <c r="K40" s="74"/>
      <c r="L40" s="76"/>
      <c r="M40" s="76"/>
      <c r="N40" s="86"/>
    </row>
    <row r="41" spans="1:14" s="46" customFormat="1" ht="20.25" hidden="1" customHeight="1">
      <c r="A41" s="72"/>
      <c r="B41" s="85"/>
      <c r="C41" s="74"/>
      <c r="D41" s="76"/>
      <c r="E41" s="76"/>
      <c r="F41" s="86"/>
      <c r="G41" s="74"/>
      <c r="H41" s="76"/>
      <c r="I41" s="76"/>
      <c r="J41" s="86"/>
      <c r="K41" s="74"/>
      <c r="L41" s="76"/>
      <c r="M41" s="76"/>
      <c r="N41" s="86"/>
    </row>
    <row r="42" spans="1:14" s="46" customFormat="1" ht="20.25" hidden="1" customHeight="1">
      <c r="A42" s="72"/>
      <c r="B42" s="85"/>
      <c r="C42" s="74"/>
      <c r="D42" s="76"/>
      <c r="E42" s="76"/>
      <c r="F42" s="86"/>
      <c r="G42" s="74"/>
      <c r="H42" s="76"/>
      <c r="I42" s="76"/>
      <c r="J42" s="86"/>
      <c r="K42" s="74"/>
      <c r="L42" s="76"/>
      <c r="M42" s="76"/>
      <c r="N42" s="86"/>
    </row>
    <row r="43" spans="1:14" s="46" customFormat="1" ht="15.75" hidden="1" customHeight="1">
      <c r="A43" s="72" t="s">
        <v>126</v>
      </c>
      <c r="B43" s="73" t="s">
        <v>111</v>
      </c>
      <c r="C43" s="74"/>
      <c r="D43" s="76"/>
      <c r="E43" s="76"/>
      <c r="F43" s="86"/>
      <c r="G43" s="74"/>
      <c r="H43" s="76"/>
      <c r="I43" s="76"/>
      <c r="J43" s="86"/>
      <c r="K43" s="74"/>
      <c r="L43" s="76"/>
      <c r="M43" s="76"/>
      <c r="N43" s="86"/>
    </row>
    <row r="44" spans="1:14" s="46" customFormat="1" ht="18" customHeight="1">
      <c r="A44" s="77" t="s">
        <v>96</v>
      </c>
      <c r="B44" s="78" t="s">
        <v>127</v>
      </c>
      <c r="C44" s="79"/>
      <c r="D44" s="82"/>
      <c r="E44" s="82"/>
      <c r="F44" s="70"/>
      <c r="G44" s="79"/>
      <c r="H44" s="82"/>
      <c r="I44" s="82"/>
      <c r="J44" s="70"/>
      <c r="K44" s="79"/>
      <c r="L44" s="82"/>
      <c r="M44" s="82"/>
      <c r="N44" s="70"/>
    </row>
    <row r="45" spans="1:14" s="46" customFormat="1" ht="18" customHeight="1">
      <c r="A45" s="77"/>
      <c r="B45" s="78" t="s">
        <v>107</v>
      </c>
      <c r="C45" s="79"/>
      <c r="D45" s="82"/>
      <c r="E45" s="82"/>
      <c r="F45" s="70"/>
      <c r="G45" s="79"/>
      <c r="H45" s="82"/>
      <c r="I45" s="82"/>
      <c r="J45" s="70"/>
      <c r="K45" s="79"/>
      <c r="L45" s="82"/>
      <c r="M45" s="82"/>
      <c r="N45" s="83"/>
    </row>
    <row r="46" spans="1:14" s="46" customFormat="1" ht="18" customHeight="1">
      <c r="A46" s="77" t="s">
        <v>128</v>
      </c>
      <c r="B46" s="78" t="s">
        <v>105</v>
      </c>
      <c r="C46" s="79"/>
      <c r="D46" s="82"/>
      <c r="E46" s="82"/>
      <c r="F46" s="70"/>
      <c r="G46" s="79"/>
      <c r="H46" s="82"/>
      <c r="I46" s="82"/>
      <c r="J46" s="70"/>
      <c r="K46" s="79"/>
      <c r="L46" s="82"/>
      <c r="M46" s="82"/>
      <c r="N46" s="70"/>
    </row>
    <row r="47" spans="1:14" s="46" customFormat="1" ht="18" customHeight="1">
      <c r="A47" s="77" t="s">
        <v>129</v>
      </c>
      <c r="B47" s="78" t="s">
        <v>106</v>
      </c>
      <c r="C47" s="79"/>
      <c r="D47" s="82"/>
      <c r="E47" s="82"/>
      <c r="F47" s="70"/>
      <c r="G47" s="79"/>
      <c r="H47" s="82"/>
      <c r="I47" s="82"/>
      <c r="J47" s="70"/>
      <c r="K47" s="79"/>
      <c r="L47" s="82"/>
      <c r="M47" s="82"/>
      <c r="N47" s="70"/>
    </row>
    <row r="48" spans="1:14" s="46" customFormat="1" ht="18" customHeight="1">
      <c r="A48" s="77"/>
      <c r="B48" s="78" t="s">
        <v>107</v>
      </c>
      <c r="C48" s="79"/>
      <c r="D48" s="82"/>
      <c r="E48" s="82"/>
      <c r="F48" s="70"/>
      <c r="G48" s="79"/>
      <c r="H48" s="82"/>
      <c r="I48" s="82"/>
      <c r="J48" s="70"/>
      <c r="K48" s="79"/>
      <c r="L48" s="82"/>
      <c r="M48" s="82"/>
      <c r="N48" s="70"/>
    </row>
    <row r="49" spans="1:14" s="46" customFormat="1" ht="18" customHeight="1">
      <c r="A49" s="77" t="s">
        <v>130</v>
      </c>
      <c r="B49" s="78" t="s">
        <v>108</v>
      </c>
      <c r="C49" s="79"/>
      <c r="D49" s="82"/>
      <c r="E49" s="82"/>
      <c r="F49" s="70"/>
      <c r="G49" s="79"/>
      <c r="H49" s="82"/>
      <c r="I49" s="82"/>
      <c r="J49" s="70"/>
      <c r="K49" s="79"/>
      <c r="L49" s="82"/>
      <c r="M49" s="82"/>
      <c r="N49" s="70"/>
    </row>
    <row r="50" spans="1:14" s="46" customFormat="1" ht="18" customHeight="1">
      <c r="A50" s="77" t="s">
        <v>131</v>
      </c>
      <c r="B50" s="78" t="s">
        <v>109</v>
      </c>
      <c r="C50" s="79"/>
      <c r="D50" s="82"/>
      <c r="E50" s="82"/>
      <c r="F50" s="70"/>
      <c r="G50" s="79"/>
      <c r="H50" s="82"/>
      <c r="I50" s="82"/>
      <c r="J50" s="70"/>
      <c r="K50" s="79"/>
      <c r="L50" s="82"/>
      <c r="M50" s="82"/>
      <c r="N50" s="70"/>
    </row>
    <row r="51" spans="1:14" s="46" customFormat="1" ht="18" customHeight="1">
      <c r="A51" s="77"/>
      <c r="B51" s="78" t="s">
        <v>132</v>
      </c>
      <c r="C51" s="79"/>
      <c r="D51" s="82"/>
      <c r="E51" s="82"/>
      <c r="F51" s="70"/>
      <c r="G51" s="79"/>
      <c r="H51" s="82"/>
      <c r="I51" s="82"/>
      <c r="J51" s="70"/>
      <c r="K51" s="79"/>
      <c r="L51" s="82"/>
      <c r="M51" s="82"/>
      <c r="N51" s="70"/>
    </row>
    <row r="52" spans="1:14" s="46" customFormat="1" ht="18" customHeight="1">
      <c r="A52" s="77" t="s">
        <v>133</v>
      </c>
      <c r="B52" s="78" t="s">
        <v>134</v>
      </c>
      <c r="C52" s="79"/>
      <c r="D52" s="82"/>
      <c r="E52" s="82"/>
      <c r="F52" s="70"/>
      <c r="G52" s="79"/>
      <c r="H52" s="82"/>
      <c r="I52" s="82"/>
      <c r="J52" s="70"/>
      <c r="K52" s="79"/>
      <c r="L52" s="82"/>
      <c r="M52" s="82"/>
      <c r="N52" s="70"/>
    </row>
    <row r="53" spans="1:14" s="46" customFormat="1" ht="18" customHeight="1">
      <c r="A53" s="77" t="s">
        <v>135</v>
      </c>
      <c r="B53" s="78" t="s">
        <v>136</v>
      </c>
      <c r="C53" s="79"/>
      <c r="D53" s="82"/>
      <c r="E53" s="82"/>
      <c r="F53" s="70"/>
      <c r="G53" s="79"/>
      <c r="H53" s="82"/>
      <c r="I53" s="82"/>
      <c r="J53" s="70"/>
      <c r="K53" s="79"/>
      <c r="L53" s="82"/>
      <c r="M53" s="82"/>
      <c r="N53" s="70"/>
    </row>
    <row r="54" spans="1:14" s="46" customFormat="1" ht="18" customHeight="1">
      <c r="A54" s="77"/>
      <c r="B54" s="78" t="s">
        <v>114</v>
      </c>
      <c r="C54" s="79"/>
      <c r="D54" s="82"/>
      <c r="E54" s="82"/>
      <c r="F54" s="70"/>
      <c r="G54" s="79"/>
      <c r="H54" s="82"/>
      <c r="I54" s="82"/>
      <c r="J54" s="70"/>
      <c r="K54" s="79"/>
      <c r="L54" s="82"/>
      <c r="M54" s="82"/>
      <c r="N54" s="70"/>
    </row>
    <row r="55" spans="1:14" s="46" customFormat="1" ht="18" customHeight="1">
      <c r="A55" s="77" t="s">
        <v>137</v>
      </c>
      <c r="B55" s="78" t="s">
        <v>116</v>
      </c>
      <c r="C55" s="79"/>
      <c r="D55" s="82"/>
      <c r="E55" s="82"/>
      <c r="F55" s="70"/>
      <c r="G55" s="79"/>
      <c r="H55" s="82"/>
      <c r="I55" s="82"/>
      <c r="J55" s="70"/>
      <c r="K55" s="79"/>
      <c r="L55" s="82"/>
      <c r="M55" s="82"/>
      <c r="N55" s="70"/>
    </row>
    <row r="56" spans="1:14" s="46" customFormat="1" ht="18" customHeight="1">
      <c r="A56" s="77" t="s">
        <v>138</v>
      </c>
      <c r="B56" s="78" t="s">
        <v>118</v>
      </c>
      <c r="C56" s="79"/>
      <c r="D56" s="82"/>
      <c r="E56" s="82"/>
      <c r="F56" s="70"/>
      <c r="G56" s="79"/>
      <c r="H56" s="82"/>
      <c r="I56" s="82"/>
      <c r="J56" s="70"/>
      <c r="K56" s="79"/>
      <c r="L56" s="82"/>
      <c r="M56" s="82"/>
      <c r="N56" s="70"/>
    </row>
    <row r="57" spans="1:14" s="46" customFormat="1" ht="18" customHeight="1">
      <c r="A57" s="77"/>
      <c r="B57" s="78" t="s">
        <v>119</v>
      </c>
      <c r="C57" s="79"/>
      <c r="D57" s="82"/>
      <c r="E57" s="82"/>
      <c r="F57" s="70"/>
      <c r="G57" s="79"/>
      <c r="H57" s="82"/>
      <c r="I57" s="82"/>
      <c r="J57" s="70"/>
      <c r="K57" s="79"/>
      <c r="L57" s="82"/>
      <c r="M57" s="82"/>
      <c r="N57" s="70"/>
    </row>
    <row r="58" spans="1:14" s="46" customFormat="1" ht="18" customHeight="1">
      <c r="A58" s="77" t="s">
        <v>139</v>
      </c>
      <c r="B58" s="78" t="s">
        <v>108</v>
      </c>
      <c r="C58" s="79"/>
      <c r="D58" s="82"/>
      <c r="E58" s="82"/>
      <c r="F58" s="70"/>
      <c r="G58" s="79"/>
      <c r="H58" s="82"/>
      <c r="I58" s="82"/>
      <c r="J58" s="70"/>
      <c r="K58" s="79"/>
      <c r="L58" s="82"/>
      <c r="M58" s="82"/>
      <c r="N58" s="70"/>
    </row>
    <row r="59" spans="1:14" s="46" customFormat="1" ht="18" customHeight="1">
      <c r="A59" s="77" t="s">
        <v>140</v>
      </c>
      <c r="B59" s="78" t="s">
        <v>141</v>
      </c>
      <c r="C59" s="79"/>
      <c r="D59" s="82"/>
      <c r="E59" s="82"/>
      <c r="F59" s="70"/>
      <c r="G59" s="79"/>
      <c r="H59" s="82"/>
      <c r="I59" s="82"/>
      <c r="J59" s="70"/>
      <c r="K59" s="79"/>
      <c r="L59" s="82"/>
      <c r="M59" s="82"/>
      <c r="N59" s="70"/>
    </row>
    <row r="60" spans="1:14" s="46" customFormat="1" ht="18" customHeight="1">
      <c r="A60" s="77" t="s">
        <v>142</v>
      </c>
      <c r="B60" s="78" t="s">
        <v>109</v>
      </c>
      <c r="C60" s="79"/>
      <c r="D60" s="82"/>
      <c r="E60" s="82"/>
      <c r="F60" s="70"/>
      <c r="G60" s="79"/>
      <c r="H60" s="82"/>
      <c r="I60" s="82"/>
      <c r="J60" s="70"/>
      <c r="K60" s="79"/>
      <c r="L60" s="82"/>
      <c r="M60" s="82"/>
      <c r="N60" s="70"/>
    </row>
    <row r="61" spans="1:14" s="46" customFormat="1" ht="18" customHeight="1">
      <c r="A61" s="77" t="s">
        <v>143</v>
      </c>
      <c r="B61" s="78" t="s">
        <v>125</v>
      </c>
      <c r="C61" s="79"/>
      <c r="D61" s="82"/>
      <c r="E61" s="82"/>
      <c r="F61" s="70"/>
      <c r="G61" s="79"/>
      <c r="H61" s="82"/>
      <c r="I61" s="82"/>
      <c r="J61" s="70"/>
      <c r="K61" s="79"/>
      <c r="L61" s="82"/>
      <c r="M61" s="82"/>
      <c r="N61" s="70"/>
    </row>
    <row r="62" spans="1:14" s="46" customFormat="1" ht="18" customHeight="1">
      <c r="A62" s="77"/>
      <c r="B62" s="78" t="s">
        <v>132</v>
      </c>
      <c r="C62" s="79"/>
      <c r="D62" s="82"/>
      <c r="E62" s="82"/>
      <c r="F62" s="70"/>
      <c r="G62" s="79"/>
      <c r="H62" s="82"/>
      <c r="I62" s="82"/>
      <c r="J62" s="70"/>
      <c r="K62" s="79"/>
      <c r="L62" s="82"/>
      <c r="M62" s="82"/>
      <c r="N62" s="70"/>
    </row>
    <row r="63" spans="1:14" s="46" customFormat="1" ht="18" customHeight="1">
      <c r="A63" s="77" t="s">
        <v>144</v>
      </c>
      <c r="B63" s="78" t="s">
        <v>145</v>
      </c>
      <c r="C63" s="79"/>
      <c r="D63" s="82"/>
      <c r="E63" s="82"/>
      <c r="F63" s="70"/>
      <c r="G63" s="79"/>
      <c r="H63" s="82"/>
      <c r="I63" s="82"/>
      <c r="J63" s="70"/>
      <c r="K63" s="79"/>
      <c r="L63" s="82"/>
      <c r="M63" s="82"/>
      <c r="N63" s="70"/>
    </row>
    <row r="64" spans="1:14" s="46" customFormat="1" ht="18" customHeight="1">
      <c r="A64" s="77" t="s">
        <v>146</v>
      </c>
      <c r="B64" s="87" t="s">
        <v>147</v>
      </c>
      <c r="C64" s="79"/>
      <c r="D64" s="82"/>
      <c r="E64" s="82"/>
      <c r="F64" s="70"/>
      <c r="G64" s="79"/>
      <c r="H64" s="82"/>
      <c r="I64" s="82"/>
      <c r="J64" s="70"/>
      <c r="K64" s="79"/>
      <c r="L64" s="82"/>
      <c r="M64" s="82"/>
      <c r="N64" s="70"/>
    </row>
    <row r="65" spans="1:14" s="46" customFormat="1" ht="18" customHeight="1">
      <c r="A65" s="77" t="s">
        <v>148</v>
      </c>
      <c r="B65" s="87" t="s">
        <v>149</v>
      </c>
      <c r="C65" s="79"/>
      <c r="D65" s="82"/>
      <c r="E65" s="82"/>
      <c r="F65" s="70"/>
      <c r="G65" s="79"/>
      <c r="H65" s="82"/>
      <c r="I65" s="82"/>
      <c r="J65" s="70"/>
      <c r="K65" s="79"/>
      <c r="L65" s="82"/>
      <c r="M65" s="82"/>
      <c r="N65" s="70"/>
    </row>
    <row r="66" spans="1:14" s="46" customFormat="1" ht="18" customHeight="1">
      <c r="A66" s="77" t="s">
        <v>150</v>
      </c>
      <c r="B66" s="87" t="s">
        <v>151</v>
      </c>
      <c r="C66" s="79"/>
      <c r="D66" s="82"/>
      <c r="E66" s="82"/>
      <c r="F66" s="70"/>
      <c r="G66" s="79"/>
      <c r="H66" s="82"/>
      <c r="I66" s="82"/>
      <c r="J66" s="70"/>
      <c r="K66" s="79"/>
      <c r="L66" s="82"/>
      <c r="M66" s="82"/>
      <c r="N66" s="70"/>
    </row>
    <row r="67" spans="1:14" s="46" customFormat="1" ht="18" customHeight="1">
      <c r="A67" s="77" t="s">
        <v>152</v>
      </c>
      <c r="B67" s="87" t="s">
        <v>153</v>
      </c>
      <c r="C67" s="79"/>
      <c r="D67" s="82"/>
      <c r="E67" s="82"/>
      <c r="F67" s="70"/>
      <c r="G67" s="79"/>
      <c r="H67" s="82"/>
      <c r="I67" s="82"/>
      <c r="J67" s="70"/>
      <c r="K67" s="79"/>
      <c r="L67" s="82"/>
      <c r="M67" s="82"/>
      <c r="N67" s="70"/>
    </row>
    <row r="68" spans="1:14" ht="18" customHeight="1">
      <c r="A68" s="88" t="s">
        <v>154</v>
      </c>
      <c r="B68" s="89" t="s">
        <v>155</v>
      </c>
      <c r="C68" s="74">
        <f>'П1.4'!E16</f>
        <v>271450.125</v>
      </c>
      <c r="D68" s="76"/>
      <c r="E68" s="76">
        <f>'П1.5'!E7</f>
        <v>71.814999999999998</v>
      </c>
      <c r="F68" s="70"/>
      <c r="G68" s="74">
        <f>'П1.4'!J7</f>
        <v>264111.11200000002</v>
      </c>
      <c r="H68" s="76"/>
      <c r="I68" s="76">
        <f>'П1.5'!J7</f>
        <v>68.444000000000003</v>
      </c>
      <c r="J68" s="70"/>
      <c r="K68" s="74">
        <f>C68+G68</f>
        <v>535561.23699999996</v>
      </c>
      <c r="L68" s="76"/>
      <c r="M68" s="76">
        <f>'П1.5'!O7</f>
        <v>70.129499999999993</v>
      </c>
      <c r="N68" s="70"/>
    </row>
    <row r="69" spans="1:14" s="46" customFormat="1" ht="18" customHeight="1">
      <c r="A69" s="77"/>
      <c r="B69" s="78" t="s">
        <v>107</v>
      </c>
      <c r="C69" s="79"/>
      <c r="D69" s="82"/>
      <c r="E69" s="82"/>
      <c r="F69" s="81"/>
      <c r="G69" s="79"/>
      <c r="H69" s="82"/>
      <c r="I69" s="82"/>
      <c r="J69" s="81"/>
      <c r="K69" s="79"/>
      <c r="L69" s="82"/>
      <c r="M69" s="82"/>
      <c r="N69" s="81"/>
    </row>
    <row r="70" spans="1:14" ht="18" customHeight="1">
      <c r="A70" s="88" t="s">
        <v>156</v>
      </c>
      <c r="B70" s="89" t="s">
        <v>157</v>
      </c>
      <c r="C70" s="74">
        <v>0</v>
      </c>
      <c r="D70" s="76"/>
      <c r="E70" s="76">
        <v>0</v>
      </c>
      <c r="F70" s="70"/>
      <c r="G70" s="74">
        <v>0</v>
      </c>
      <c r="H70" s="76"/>
      <c r="I70" s="76">
        <v>0</v>
      </c>
      <c r="J70" s="70"/>
      <c r="K70" s="74">
        <f>C70+G70</f>
        <v>0</v>
      </c>
      <c r="L70" s="76"/>
      <c r="M70" s="76">
        <v>0</v>
      </c>
      <c r="N70" s="70"/>
    </row>
    <row r="71" spans="1:14" ht="18" customHeight="1">
      <c r="A71" s="88" t="s">
        <v>158</v>
      </c>
      <c r="B71" s="89" t="s">
        <v>106</v>
      </c>
      <c r="C71" s="74">
        <f>C68</f>
        <v>271450.125</v>
      </c>
      <c r="D71" s="76"/>
      <c r="E71" s="76">
        <f>E68</f>
        <v>71.814999999999998</v>
      </c>
      <c r="F71" s="70"/>
      <c r="G71" s="74">
        <f>G68</f>
        <v>264111.11200000002</v>
      </c>
      <c r="H71" s="76"/>
      <c r="I71" s="76">
        <f>I68</f>
        <v>68.444000000000003</v>
      </c>
      <c r="J71" s="70"/>
      <c r="K71" s="74">
        <f>C71+G71</f>
        <v>535561.23699999996</v>
      </c>
      <c r="L71" s="76"/>
      <c r="M71" s="76">
        <f>M68</f>
        <v>70.129499999999993</v>
      </c>
      <c r="N71" s="70"/>
    </row>
    <row r="72" spans="1:14" s="46" customFormat="1" ht="18" customHeight="1">
      <c r="A72" s="77"/>
      <c r="B72" s="78" t="s">
        <v>107</v>
      </c>
      <c r="C72" s="79"/>
      <c r="D72" s="82"/>
      <c r="E72" s="82"/>
      <c r="F72" s="81"/>
      <c r="G72" s="79"/>
      <c r="H72" s="82"/>
      <c r="I72" s="82"/>
      <c r="J72" s="81"/>
      <c r="K72" s="79"/>
      <c r="L72" s="82"/>
      <c r="M72" s="82"/>
      <c r="N72" s="81"/>
    </row>
    <row r="73" spans="1:14" s="46" customFormat="1" ht="18" customHeight="1">
      <c r="A73" s="72" t="s">
        <v>159</v>
      </c>
      <c r="B73" s="73" t="str">
        <f>B12</f>
        <v>ПАО "Россети"</v>
      </c>
      <c r="C73" s="74">
        <f>C12</f>
        <v>18867.758999999998</v>
      </c>
      <c r="D73" s="76"/>
      <c r="E73" s="76">
        <f>E12</f>
        <v>4.8029999999999999</v>
      </c>
      <c r="F73" s="70"/>
      <c r="G73" s="74">
        <f>G12</f>
        <v>18361.201000000001</v>
      </c>
      <c r="H73" s="76"/>
      <c r="I73" s="76">
        <f>I12</f>
        <v>4.8029999999999999</v>
      </c>
      <c r="J73" s="70"/>
      <c r="K73" s="74">
        <f>C73+G73</f>
        <v>37228.959999999999</v>
      </c>
      <c r="L73" s="76"/>
      <c r="M73" s="76">
        <f>M12</f>
        <v>4.8029999999999999</v>
      </c>
      <c r="N73" s="70"/>
    </row>
    <row r="74" spans="1:14" s="46" customFormat="1" ht="18" customHeight="1">
      <c r="A74" s="72" t="s">
        <v>160</v>
      </c>
      <c r="B74" s="73" t="str">
        <f>B13</f>
        <v>ПАО "Россети Сибирь"-"Кузбассэнерго-РЭС"</v>
      </c>
      <c r="C74" s="74">
        <f>C68-C73-C75</f>
        <v>220271.606</v>
      </c>
      <c r="D74" s="76"/>
      <c r="E74" s="76">
        <f>E68-E73-E75</f>
        <v>58.349000000000004</v>
      </c>
      <c r="F74" s="70"/>
      <c r="G74" s="74">
        <f>G68-G73-G75</f>
        <v>213690.59700000001</v>
      </c>
      <c r="H74" s="76"/>
      <c r="I74" s="76">
        <f>I68-I73-I75</f>
        <v>55.347000000000008</v>
      </c>
      <c r="J74" s="70"/>
      <c r="K74" s="74">
        <f>C74+G74</f>
        <v>433962.20299999998</v>
      </c>
      <c r="L74" s="76"/>
      <c r="M74" s="76">
        <f>M68-M73-M75</f>
        <v>56.847999999999999</v>
      </c>
      <c r="N74" s="70"/>
    </row>
    <row r="75" spans="1:14" s="46" customFormat="1" ht="18" customHeight="1">
      <c r="A75" s="72" t="s">
        <v>161</v>
      </c>
      <c r="B75" s="73" t="str">
        <f>B14</f>
        <v>АО "Электросеть"</v>
      </c>
      <c r="C75" s="74">
        <f>C14</f>
        <v>32310.76</v>
      </c>
      <c r="D75" s="76"/>
      <c r="E75" s="76">
        <f>E14</f>
        <v>8.6630000000000003</v>
      </c>
      <c r="F75" s="70"/>
      <c r="G75" s="74">
        <f>G14</f>
        <v>32059.313999999998</v>
      </c>
      <c r="H75" s="76"/>
      <c r="I75" s="76">
        <f>I14</f>
        <v>8.2940000000000005</v>
      </c>
      <c r="J75" s="70"/>
      <c r="K75" s="74">
        <f>C75+G75</f>
        <v>64370.073999999993</v>
      </c>
      <c r="L75" s="76"/>
      <c r="M75" s="76">
        <f>M14</f>
        <v>8.4785000000000004</v>
      </c>
      <c r="N75" s="70"/>
    </row>
    <row r="76" spans="1:14" s="46" customFormat="1" ht="18" customHeight="1">
      <c r="A76" s="88" t="s">
        <v>162</v>
      </c>
      <c r="B76" s="89" t="s">
        <v>134</v>
      </c>
      <c r="C76" s="74">
        <f>'П1.4'!E22</f>
        <v>4199.8500000000004</v>
      </c>
      <c r="D76" s="76"/>
      <c r="E76" s="76">
        <f>'П1.5'!E22</f>
        <v>1.1140000000000001</v>
      </c>
      <c r="F76" s="70"/>
      <c r="G76" s="74">
        <f>'П1.4'!J22</f>
        <v>4375.91</v>
      </c>
      <c r="H76" s="76"/>
      <c r="I76" s="76">
        <f>'П1.5'!J22</f>
        <v>1.1379999999999999</v>
      </c>
      <c r="J76" s="70"/>
      <c r="K76" s="74">
        <f>C76+G76</f>
        <v>8575.76</v>
      </c>
      <c r="L76" s="76"/>
      <c r="M76" s="76">
        <f>'П1.5'!O22</f>
        <v>1.1259999999999999</v>
      </c>
      <c r="N76" s="70"/>
    </row>
    <row r="77" spans="1:14" s="46" customFormat="1" ht="18" customHeight="1">
      <c r="A77" s="88" t="s">
        <v>24</v>
      </c>
      <c r="B77" s="89" t="s">
        <v>136</v>
      </c>
      <c r="C77" s="74">
        <f>'П1.4'!E30+'П1.4'!E29</f>
        <v>106321.495</v>
      </c>
      <c r="D77" s="76"/>
      <c r="E77" s="76">
        <f>'П1.5'!E29+'П1.5'!E30</f>
        <v>28.518000000000001</v>
      </c>
      <c r="F77" s="70"/>
      <c r="G77" s="74">
        <f>'П1.4'!J29+'П1.4'!J30</f>
        <v>92435.717000000004</v>
      </c>
      <c r="H77" s="76"/>
      <c r="I77" s="76">
        <f>'П1.5'!J29+'П1.5'!J30</f>
        <v>24.484000000000002</v>
      </c>
      <c r="J77" s="70"/>
      <c r="K77" s="74">
        <f>C77+G77</f>
        <v>198757.212</v>
      </c>
      <c r="L77" s="76"/>
      <c r="M77" s="76">
        <f>'П1.5'!O29+'П1.5'!O30</f>
        <v>26.500500000000002</v>
      </c>
      <c r="N77" s="70"/>
    </row>
    <row r="78" spans="1:14" s="46" customFormat="1" ht="18" customHeight="1">
      <c r="A78" s="77"/>
      <c r="B78" s="78" t="s">
        <v>114</v>
      </c>
      <c r="C78" s="79"/>
      <c r="D78" s="82"/>
      <c r="E78" s="82"/>
      <c r="F78" s="81"/>
      <c r="G78" s="79"/>
      <c r="H78" s="82"/>
      <c r="I78" s="82"/>
      <c r="J78" s="81"/>
      <c r="K78" s="79"/>
      <c r="L78" s="82"/>
      <c r="M78" s="82"/>
      <c r="N78" s="81"/>
    </row>
    <row r="79" spans="1:14" s="46" customFormat="1" ht="18" customHeight="1">
      <c r="A79" s="88" t="s">
        <v>163</v>
      </c>
      <c r="B79" s="89" t="s">
        <v>116</v>
      </c>
      <c r="C79" s="74">
        <f>'П1.4'!E33</f>
        <v>98902.517000000007</v>
      </c>
      <c r="D79" s="76"/>
      <c r="E79" s="76">
        <f>'П1.5'!E33</f>
        <v>26.268000000000001</v>
      </c>
      <c r="F79" s="70"/>
      <c r="G79" s="74">
        <f>'П1.4'!J33</f>
        <v>85843.667000000001</v>
      </c>
      <c r="H79" s="76"/>
      <c r="I79" s="76">
        <f>'П1.5'!J33</f>
        <v>22.445</v>
      </c>
      <c r="J79" s="70"/>
      <c r="K79" s="74">
        <f>C79+G79</f>
        <v>184746.18400000001</v>
      </c>
      <c r="L79" s="76"/>
      <c r="M79" s="76">
        <f>'П1.5'!O33</f>
        <v>24.356000000000002</v>
      </c>
      <c r="N79" s="70"/>
    </row>
    <row r="80" spans="1:14" s="46" customFormat="1" ht="18" customHeight="1">
      <c r="A80" s="88" t="s">
        <v>164</v>
      </c>
      <c r="B80" s="89" t="s">
        <v>118</v>
      </c>
      <c r="C80" s="74">
        <f>'П1.4'!E29+'П1.4'!E35</f>
        <v>7418.9780000000001</v>
      </c>
      <c r="D80" s="76"/>
      <c r="E80" s="76">
        <f>'П1.5'!E29+'П1.5'!E36</f>
        <v>2.25</v>
      </c>
      <c r="F80" s="70"/>
      <c r="G80" s="74">
        <f>'П1.4'!J29+'П1.4'!J35</f>
        <v>6592.05</v>
      </c>
      <c r="H80" s="76"/>
      <c r="I80" s="76">
        <f>'П1.5'!J29+'П1.5'!J36</f>
        <v>2.0390000000000001</v>
      </c>
      <c r="J80" s="70"/>
      <c r="K80" s="74">
        <f>C80+G80</f>
        <v>14011.028</v>
      </c>
      <c r="L80" s="76"/>
      <c r="M80" s="76">
        <f>+'П1.5'!O36+'П1.5'!O29</f>
        <v>2.1444999999999999</v>
      </c>
      <c r="N80" s="70"/>
    </row>
    <row r="81" spans="1:14" s="46" customFormat="1" ht="18" customHeight="1">
      <c r="A81" s="77"/>
      <c r="B81" s="78" t="s">
        <v>119</v>
      </c>
      <c r="C81" s="79"/>
      <c r="D81" s="82"/>
      <c r="E81" s="82"/>
      <c r="F81" s="81"/>
      <c r="G81" s="79"/>
      <c r="H81" s="82"/>
      <c r="I81" s="82"/>
      <c r="J81" s="81"/>
      <c r="K81" s="79"/>
      <c r="L81" s="82"/>
      <c r="M81" s="82"/>
      <c r="N81" s="81"/>
    </row>
    <row r="82" spans="1:14" s="46" customFormat="1" ht="18" customHeight="1">
      <c r="A82" s="72" t="s">
        <v>165</v>
      </c>
      <c r="B82" s="73" t="str">
        <f>B73</f>
        <v>ПАО "Россети"</v>
      </c>
      <c r="C82" s="74">
        <v>0</v>
      </c>
      <c r="D82" s="76"/>
      <c r="E82" s="76">
        <v>0</v>
      </c>
      <c r="F82" s="70"/>
      <c r="G82" s="74">
        <v>0</v>
      </c>
      <c r="H82" s="76"/>
      <c r="I82" s="76">
        <v>0</v>
      </c>
      <c r="J82" s="70"/>
      <c r="K82" s="74">
        <f>C82+G82</f>
        <v>0</v>
      </c>
      <c r="L82" s="76"/>
      <c r="M82" s="76">
        <v>0</v>
      </c>
      <c r="N82" s="70"/>
    </row>
    <row r="83" spans="1:14" s="46" customFormat="1" ht="18" customHeight="1">
      <c r="A83" s="72" t="s">
        <v>166</v>
      </c>
      <c r="B83" s="73" t="s">
        <v>167</v>
      </c>
      <c r="C83" s="74">
        <f>C82-C73</f>
        <v>-18867.758999999998</v>
      </c>
      <c r="D83" s="76"/>
      <c r="E83" s="76">
        <f>E82-E73</f>
        <v>-4.8029999999999999</v>
      </c>
      <c r="F83" s="86"/>
      <c r="G83" s="74">
        <f>G82-G73</f>
        <v>-18361.201000000001</v>
      </c>
      <c r="H83" s="76"/>
      <c r="I83" s="76">
        <f>I82-I73</f>
        <v>-4.8029999999999999</v>
      </c>
      <c r="J83" s="86"/>
      <c r="K83" s="74">
        <f>C83+G83</f>
        <v>-37228.959999999999</v>
      </c>
      <c r="L83" s="76"/>
      <c r="M83" s="76">
        <f>M82-M73</f>
        <v>-4.8029999999999999</v>
      </c>
      <c r="N83" s="86"/>
    </row>
    <row r="84" spans="1:14" s="46" customFormat="1" ht="18" customHeight="1">
      <c r="A84" s="72" t="s">
        <v>168</v>
      </c>
      <c r="B84" s="73" t="str">
        <f>B74</f>
        <v>ПАО "Россети Сибирь"-"Кузбассэнерго-РЭС"</v>
      </c>
      <c r="C84" s="74">
        <f>'П1.6'!D38</f>
        <v>0</v>
      </c>
      <c r="D84" s="76"/>
      <c r="E84" s="76">
        <f>'П1.6'!I38</f>
        <v>0</v>
      </c>
      <c r="F84" s="86"/>
      <c r="G84" s="74">
        <f>'П1.6'!D80</f>
        <v>0</v>
      </c>
      <c r="H84" s="76"/>
      <c r="I84" s="76">
        <f>'П1.6'!I80</f>
        <v>0</v>
      </c>
      <c r="J84" s="86"/>
      <c r="K84" s="74">
        <f>C84+G84</f>
        <v>0</v>
      </c>
      <c r="L84" s="76"/>
      <c r="M84" s="76">
        <f>'П1.6'!I122</f>
        <v>0</v>
      </c>
      <c r="N84" s="86"/>
    </row>
    <row r="85" spans="1:14" s="46" customFormat="1" ht="18" customHeight="1">
      <c r="A85" s="72" t="s">
        <v>169</v>
      </c>
      <c r="B85" s="73" t="s">
        <v>170</v>
      </c>
      <c r="C85" s="74">
        <f>C84-C74</f>
        <v>-220271.606</v>
      </c>
      <c r="D85" s="76"/>
      <c r="E85" s="76">
        <f>E84-E74</f>
        <v>-58.349000000000004</v>
      </c>
      <c r="F85" s="86"/>
      <c r="G85" s="74">
        <f>G84-G74</f>
        <v>-213690.59700000001</v>
      </c>
      <c r="H85" s="76"/>
      <c r="I85" s="76">
        <f>I84-I74</f>
        <v>-55.347000000000008</v>
      </c>
      <c r="J85" s="86"/>
      <c r="K85" s="74">
        <f>C85+G85</f>
        <v>-433962.20299999998</v>
      </c>
      <c r="L85" s="76"/>
      <c r="M85" s="76">
        <f>M84-M74</f>
        <v>-56.847999999999999</v>
      </c>
      <c r="N85" s="86"/>
    </row>
    <row r="86" spans="1:14" s="46" customFormat="1" ht="18" customHeight="1">
      <c r="A86" s="72" t="s">
        <v>171</v>
      </c>
      <c r="B86" s="85" t="str">
        <f>B75</f>
        <v>АО "Электросеть"</v>
      </c>
      <c r="C86" s="74">
        <f>C28</f>
        <v>7160.2560000000003</v>
      </c>
      <c r="D86" s="74"/>
      <c r="E86" s="74">
        <f>E28</f>
        <v>2.16</v>
      </c>
      <c r="F86" s="86"/>
      <c r="G86" s="74">
        <f>G28</f>
        <v>6444.8559999999998</v>
      </c>
      <c r="H86" s="74"/>
      <c r="I86" s="74">
        <f>I28</f>
        <v>1.9890000000000001</v>
      </c>
      <c r="J86" s="86"/>
      <c r="K86" s="74">
        <f>K28</f>
        <v>13605.112000000001</v>
      </c>
      <c r="L86" s="74"/>
      <c r="M86" s="74">
        <f>M28</f>
        <v>2.0745</v>
      </c>
      <c r="N86" s="86"/>
    </row>
    <row r="87" spans="1:14" s="46" customFormat="1" ht="18" customHeight="1">
      <c r="A87" s="72" t="s">
        <v>172</v>
      </c>
      <c r="B87" s="85" t="s">
        <v>173</v>
      </c>
      <c r="C87" s="74">
        <f>C86-C75</f>
        <v>-25150.503999999997</v>
      </c>
      <c r="D87" s="76"/>
      <c r="E87" s="76">
        <f>E86-E75</f>
        <v>-6.5030000000000001</v>
      </c>
      <c r="F87" s="86"/>
      <c r="G87" s="74">
        <f>G86-G75</f>
        <v>-25614.457999999999</v>
      </c>
      <c r="H87" s="76"/>
      <c r="I87" s="76">
        <f>I86-I75</f>
        <v>-6.3050000000000006</v>
      </c>
      <c r="J87" s="86"/>
      <c r="K87" s="74">
        <f>C87+G87</f>
        <v>-50764.962</v>
      </c>
      <c r="L87" s="76"/>
      <c r="M87" s="76">
        <f>M86-M75</f>
        <v>-6.4039999999999999</v>
      </c>
      <c r="N87" s="86"/>
    </row>
    <row r="88" spans="1:14" s="46" customFormat="1" ht="18" customHeight="1">
      <c r="A88" s="72" t="s">
        <v>250</v>
      </c>
      <c r="B88" s="85" t="s">
        <v>229</v>
      </c>
      <c r="C88" s="74">
        <f>'П1.4'!E29</f>
        <v>258.72199999999998</v>
      </c>
      <c r="D88" s="76"/>
      <c r="E88" s="76">
        <f>'П1.5'!E29</f>
        <v>0.09</v>
      </c>
      <c r="F88" s="86"/>
      <c r="G88" s="74">
        <f>'П1.4'!J29</f>
        <v>147.19399999999999</v>
      </c>
      <c r="H88" s="76"/>
      <c r="I88" s="76">
        <f>'П1.5'!J29</f>
        <v>0.05</v>
      </c>
      <c r="J88" s="86"/>
      <c r="K88" s="74">
        <f>C88+G88</f>
        <v>405.91599999999994</v>
      </c>
      <c r="L88" s="76"/>
      <c r="M88" s="76">
        <f>'П1.5'!O29</f>
        <v>7.0000000000000007E-2</v>
      </c>
      <c r="N88" s="86"/>
    </row>
    <row r="89" spans="1:14" s="46" customFormat="1" ht="18" customHeight="1">
      <c r="A89" s="88" t="s">
        <v>174</v>
      </c>
      <c r="B89" s="89" t="s">
        <v>175</v>
      </c>
      <c r="C89" s="74"/>
      <c r="D89" s="76"/>
      <c r="E89" s="76"/>
      <c r="F89" s="70"/>
      <c r="G89" s="74"/>
      <c r="H89" s="76"/>
      <c r="I89" s="76"/>
      <c r="J89" s="70"/>
      <c r="K89" s="74"/>
      <c r="L89" s="76"/>
      <c r="M89" s="76"/>
      <c r="N89" s="70"/>
    </row>
    <row r="90" spans="1:14" s="46" customFormat="1" ht="18" customHeight="1">
      <c r="A90" s="88" t="s">
        <v>176</v>
      </c>
      <c r="B90" s="146" t="s">
        <v>149</v>
      </c>
      <c r="C90" s="74">
        <f>C68-C76-C79-C80</f>
        <v>160928.78000000003</v>
      </c>
      <c r="D90" s="76"/>
      <c r="E90" s="76">
        <f>E68-E76-E79-E80</f>
        <v>42.182999999999993</v>
      </c>
      <c r="F90" s="70"/>
      <c r="G90" s="74">
        <f>G68-G76-G79-G80</f>
        <v>167299.48500000004</v>
      </c>
      <c r="H90" s="76"/>
      <c r="I90" s="76">
        <f>I68-I76-I79-I80</f>
        <v>42.821999999999996</v>
      </c>
      <c r="J90" s="70"/>
      <c r="K90" s="74">
        <f>C90+G90</f>
        <v>328228.26500000007</v>
      </c>
      <c r="L90" s="76"/>
      <c r="M90" s="76">
        <v>42.502000000000002</v>
      </c>
      <c r="N90" s="70"/>
    </row>
    <row r="91" spans="1:14" s="46" customFormat="1" ht="18" customHeight="1">
      <c r="A91" s="88" t="s">
        <v>177</v>
      </c>
      <c r="B91" s="146" t="s">
        <v>151</v>
      </c>
      <c r="C91" s="74"/>
      <c r="D91" s="76"/>
      <c r="E91" s="76"/>
      <c r="F91" s="70"/>
      <c r="G91" s="74"/>
      <c r="H91" s="76"/>
      <c r="I91" s="76"/>
      <c r="J91" s="70"/>
      <c r="K91" s="74"/>
      <c r="L91" s="76"/>
      <c r="M91" s="76"/>
      <c r="N91" s="70"/>
    </row>
    <row r="92" spans="1:14" s="46" customFormat="1" ht="18" customHeight="1">
      <c r="A92" s="88" t="s">
        <v>178</v>
      </c>
      <c r="B92" s="146" t="s">
        <v>153</v>
      </c>
      <c r="C92" s="74"/>
      <c r="D92" s="76"/>
      <c r="E92" s="76"/>
      <c r="F92" s="70"/>
      <c r="G92" s="74"/>
      <c r="H92" s="76"/>
      <c r="I92" s="76"/>
      <c r="J92" s="70"/>
      <c r="K92" s="74"/>
      <c r="L92" s="76"/>
      <c r="M92" s="76"/>
      <c r="N92" s="70"/>
    </row>
    <row r="93" spans="1:14" s="46" customFormat="1" ht="18" customHeight="1">
      <c r="A93" s="88" t="s">
        <v>179</v>
      </c>
      <c r="B93" s="89" t="s">
        <v>180</v>
      </c>
      <c r="C93" s="74">
        <f>'П1.4'!F7</f>
        <v>196990.04200000002</v>
      </c>
      <c r="D93" s="76"/>
      <c r="E93" s="76">
        <f>'П1.5'!F7</f>
        <v>51.715999999999994</v>
      </c>
      <c r="F93" s="70"/>
      <c r="G93" s="74">
        <f>'П1.4'!K7</f>
        <v>224587.25400000002</v>
      </c>
      <c r="H93" s="76"/>
      <c r="I93" s="76">
        <f>'П1.5'!K7</f>
        <v>57.619</v>
      </c>
      <c r="J93" s="70"/>
      <c r="K93" s="74">
        <f>C93+G93</f>
        <v>421577.29600000003</v>
      </c>
      <c r="L93" s="76"/>
      <c r="M93" s="76">
        <f>'П1.5'!P7</f>
        <v>54.667499999999997</v>
      </c>
      <c r="N93" s="70"/>
    </row>
    <row r="94" spans="1:14" s="46" customFormat="1" ht="18" customHeight="1">
      <c r="A94" s="77"/>
      <c r="B94" s="78" t="s">
        <v>107</v>
      </c>
      <c r="C94" s="79"/>
      <c r="D94" s="82"/>
      <c r="E94" s="82"/>
      <c r="F94" s="81"/>
      <c r="G94" s="79"/>
      <c r="H94" s="82"/>
      <c r="I94" s="82"/>
      <c r="J94" s="81"/>
      <c r="K94" s="79"/>
      <c r="L94" s="82"/>
      <c r="M94" s="82"/>
      <c r="N94" s="81"/>
    </row>
    <row r="95" spans="1:14" s="46" customFormat="1" ht="18" customHeight="1">
      <c r="A95" s="88" t="s">
        <v>181</v>
      </c>
      <c r="B95" s="89" t="s">
        <v>157</v>
      </c>
      <c r="C95" s="74">
        <v>0</v>
      </c>
      <c r="D95" s="76"/>
      <c r="E95" s="76">
        <v>0</v>
      </c>
      <c r="F95" s="70"/>
      <c r="G95" s="74">
        <v>0</v>
      </c>
      <c r="H95" s="76"/>
      <c r="I95" s="76">
        <v>0</v>
      </c>
      <c r="J95" s="70"/>
      <c r="K95" s="74">
        <f>C95+G95</f>
        <v>0</v>
      </c>
      <c r="L95" s="76"/>
      <c r="M95" s="76">
        <v>0</v>
      </c>
      <c r="N95" s="70"/>
    </row>
    <row r="96" spans="1:14" s="46" customFormat="1" ht="18" customHeight="1">
      <c r="A96" s="88" t="s">
        <v>182</v>
      </c>
      <c r="B96" s="89" t="s">
        <v>106</v>
      </c>
      <c r="C96" s="74">
        <f>C93</f>
        <v>196990.04200000002</v>
      </c>
      <c r="D96" s="76"/>
      <c r="E96" s="76">
        <f>E93</f>
        <v>51.715999999999994</v>
      </c>
      <c r="F96" s="70"/>
      <c r="G96" s="74">
        <f>G93</f>
        <v>224587.25400000002</v>
      </c>
      <c r="H96" s="76"/>
      <c r="I96" s="76">
        <f>I93</f>
        <v>57.619</v>
      </c>
      <c r="J96" s="70"/>
      <c r="K96" s="74">
        <f>C96+G96</f>
        <v>421577.29600000003</v>
      </c>
      <c r="L96" s="76"/>
      <c r="M96" s="76">
        <f>M93</f>
        <v>54.667499999999997</v>
      </c>
      <c r="N96" s="70"/>
    </row>
    <row r="97" spans="1:14" s="46" customFormat="1" ht="18" customHeight="1">
      <c r="A97" s="77"/>
      <c r="B97" s="78" t="s">
        <v>107</v>
      </c>
      <c r="C97" s="79"/>
      <c r="D97" s="82"/>
      <c r="E97" s="82"/>
      <c r="F97" s="81"/>
      <c r="G97" s="79"/>
      <c r="H97" s="82"/>
      <c r="I97" s="82"/>
      <c r="J97" s="81"/>
      <c r="K97" s="79"/>
      <c r="L97" s="82"/>
      <c r="M97" s="82"/>
      <c r="N97" s="81"/>
    </row>
    <row r="98" spans="1:14" s="46" customFormat="1" ht="18" customHeight="1">
      <c r="A98" s="72" t="s">
        <v>183</v>
      </c>
      <c r="B98" s="73" t="str">
        <f>B84</f>
        <v>ПАО "Россети Сибирь"-"Кузбассэнерго-РЭС"</v>
      </c>
      <c r="C98" s="74">
        <f>C96-C99-C100</f>
        <v>35737.462</v>
      </c>
      <c r="D98" s="76"/>
      <c r="E98" s="76">
        <f>E96-E99-E100</f>
        <v>9.4429999999999978</v>
      </c>
      <c r="F98" s="70"/>
      <c r="G98" s="74">
        <f>G96-G99-G100</f>
        <v>56987.007999999973</v>
      </c>
      <c r="H98" s="76"/>
      <c r="I98" s="76">
        <f>I96-I99-I100</f>
        <v>14.719000000000001</v>
      </c>
      <c r="J98" s="70"/>
      <c r="K98" s="74">
        <f>C98+G98</f>
        <v>92724.469999999972</v>
      </c>
      <c r="L98" s="76"/>
      <c r="M98" s="76">
        <f>M96-M99-M100</f>
        <v>12.081499999999991</v>
      </c>
      <c r="N98" s="162"/>
    </row>
    <row r="99" spans="1:14" s="46" customFormat="1" ht="18" customHeight="1">
      <c r="A99" s="72" t="s">
        <v>184</v>
      </c>
      <c r="B99" s="73" t="str">
        <f>B32</f>
        <v>ОАО "РЖД"</v>
      </c>
      <c r="C99" s="74">
        <f>C16</f>
        <v>323.8</v>
      </c>
      <c r="D99" s="76"/>
      <c r="E99" s="76">
        <f>E16</f>
        <v>0.09</v>
      </c>
      <c r="F99" s="70"/>
      <c r="G99" s="74">
        <f>G16</f>
        <v>300.76100000000002</v>
      </c>
      <c r="H99" s="76"/>
      <c r="I99" s="76">
        <f>I16</f>
        <v>7.8E-2</v>
      </c>
      <c r="J99" s="70"/>
      <c r="K99" s="74">
        <f>C99+G99</f>
        <v>624.56100000000004</v>
      </c>
      <c r="L99" s="76"/>
      <c r="M99" s="76">
        <f>M16</f>
        <v>8.3999999999999991E-2</v>
      </c>
      <c r="N99" s="70"/>
    </row>
    <row r="100" spans="1:14" s="46" customFormat="1" ht="18" customHeight="1">
      <c r="A100" s="72" t="s">
        <v>185</v>
      </c>
      <c r="B100" s="73" t="str">
        <f>B88</f>
        <v>ОАО "КузбассЭлектро"</v>
      </c>
      <c r="C100" s="74">
        <f>C90</f>
        <v>160928.78000000003</v>
      </c>
      <c r="D100" s="76"/>
      <c r="E100" s="76">
        <f>E90</f>
        <v>42.182999999999993</v>
      </c>
      <c r="F100" s="70"/>
      <c r="G100" s="74">
        <f>G90</f>
        <v>167299.48500000004</v>
      </c>
      <c r="H100" s="76"/>
      <c r="I100" s="76">
        <f>I90</f>
        <v>42.821999999999996</v>
      </c>
      <c r="J100" s="70"/>
      <c r="K100" s="74">
        <f>C100+G100</f>
        <v>328228.26500000007</v>
      </c>
      <c r="L100" s="76"/>
      <c r="M100" s="76">
        <f>M90</f>
        <v>42.502000000000002</v>
      </c>
      <c r="N100" s="70"/>
    </row>
    <row r="101" spans="1:14" s="46" customFormat="1" ht="18" customHeight="1">
      <c r="A101" s="88" t="s">
        <v>186</v>
      </c>
      <c r="B101" s="89" t="s">
        <v>134</v>
      </c>
      <c r="C101" s="74">
        <f>'П1.4'!F22</f>
        <v>2095.46</v>
      </c>
      <c r="D101" s="76"/>
      <c r="E101" s="76">
        <f>'П1.5'!F22</f>
        <v>0.55000000000000004</v>
      </c>
      <c r="F101" s="70"/>
      <c r="G101" s="74">
        <f>'П1.4'!K22</f>
        <v>2157.3510000000001</v>
      </c>
      <c r="H101" s="76"/>
      <c r="I101" s="76">
        <f>'П1.5'!K22</f>
        <v>0.55200000000000005</v>
      </c>
      <c r="J101" s="70"/>
      <c r="K101" s="74">
        <f>C101+G101</f>
        <v>4252.8109999999997</v>
      </c>
      <c r="L101" s="76"/>
      <c r="M101" s="76">
        <f>'П1.5'!P22</f>
        <v>0.55100000000000005</v>
      </c>
      <c r="N101" s="70"/>
    </row>
    <row r="102" spans="1:14" s="46" customFormat="1" ht="18" customHeight="1">
      <c r="A102" s="88" t="s">
        <v>187</v>
      </c>
      <c r="B102" s="89" t="s">
        <v>136</v>
      </c>
      <c r="C102" s="74">
        <f>'П1.4'!F30</f>
        <v>176129.77299999999</v>
      </c>
      <c r="D102" s="76"/>
      <c r="E102" s="76">
        <f>'П1.5'!F30</f>
        <v>45.507999999999996</v>
      </c>
      <c r="F102" s="70"/>
      <c r="G102" s="74">
        <f>'П1.4'!K30</f>
        <v>205146.17700000003</v>
      </c>
      <c r="H102" s="76"/>
      <c r="I102" s="76">
        <f>'П1.5'!K30</f>
        <v>51.894999999999996</v>
      </c>
      <c r="J102" s="70"/>
      <c r="K102" s="74">
        <f>C102+G102</f>
        <v>381275.95</v>
      </c>
      <c r="L102" s="76"/>
      <c r="M102" s="76">
        <f>'П1.5'!P30</f>
        <v>48.700499999999998</v>
      </c>
      <c r="N102" s="70"/>
    </row>
    <row r="103" spans="1:14" s="46" customFormat="1" ht="18" customHeight="1">
      <c r="A103" s="77"/>
      <c r="B103" s="78" t="s">
        <v>114</v>
      </c>
      <c r="C103" s="79"/>
      <c r="D103" s="82"/>
      <c r="E103" s="82"/>
      <c r="F103" s="81"/>
      <c r="G103" s="79"/>
      <c r="H103" s="82"/>
      <c r="I103" s="82"/>
      <c r="J103" s="81"/>
      <c r="K103" s="79"/>
      <c r="L103" s="82"/>
      <c r="M103" s="82"/>
      <c r="N103" s="81"/>
    </row>
    <row r="104" spans="1:14" s="46" customFormat="1" ht="18" customHeight="1">
      <c r="A104" s="88" t="s">
        <v>188</v>
      </c>
      <c r="B104" s="89" t="s">
        <v>116</v>
      </c>
      <c r="C104" s="74">
        <f>'П1.4'!F33</f>
        <v>145137.239</v>
      </c>
      <c r="D104" s="76"/>
      <c r="E104" s="76">
        <f>'П1.5'!F33</f>
        <v>36.94</v>
      </c>
      <c r="F104" s="70"/>
      <c r="G104" s="74">
        <f>'П1.4'!K33</f>
        <v>175930.73800000001</v>
      </c>
      <c r="H104" s="76"/>
      <c r="I104" s="76">
        <f>'П1.5'!K33</f>
        <v>43.796999999999997</v>
      </c>
      <c r="J104" s="70"/>
      <c r="K104" s="74">
        <f>C104+G104</f>
        <v>321067.97700000001</v>
      </c>
      <c r="L104" s="76"/>
      <c r="M104" s="76">
        <f>'П1.5'!P33</f>
        <v>40.368499999999997</v>
      </c>
      <c r="N104" s="70"/>
    </row>
    <row r="105" spans="1:14" s="46" customFormat="1" ht="18" customHeight="1">
      <c r="A105" s="88" t="s">
        <v>189</v>
      </c>
      <c r="B105" s="89" t="s">
        <v>118</v>
      </c>
      <c r="C105" s="74">
        <f>'П1.4'!F35</f>
        <v>30992.534</v>
      </c>
      <c r="D105" s="76"/>
      <c r="E105" s="76">
        <f>'П1.5'!F36</f>
        <v>8.5679999999999996</v>
      </c>
      <c r="F105" s="70"/>
      <c r="G105" s="74">
        <f>'П1.4'!K35</f>
        <v>29215.438999999998</v>
      </c>
      <c r="H105" s="76"/>
      <c r="I105" s="76">
        <f>'П1.5'!K36</f>
        <v>8.0980000000000008</v>
      </c>
      <c r="J105" s="70"/>
      <c r="K105" s="74">
        <f>C105+G105</f>
        <v>60207.972999999998</v>
      </c>
      <c r="L105" s="76"/>
      <c r="M105" s="76">
        <f>'П1.5'!P36</f>
        <v>8.3320000000000007</v>
      </c>
      <c r="N105" s="70"/>
    </row>
    <row r="106" spans="1:14" s="46" customFormat="1" ht="18" customHeight="1">
      <c r="A106" s="77"/>
      <c r="B106" s="78" t="s">
        <v>119</v>
      </c>
      <c r="C106" s="79"/>
      <c r="D106" s="82"/>
      <c r="E106" s="82"/>
      <c r="F106" s="81"/>
      <c r="G106" s="79"/>
      <c r="H106" s="82"/>
      <c r="I106" s="82"/>
      <c r="J106" s="81"/>
      <c r="K106" s="79"/>
      <c r="L106" s="82"/>
      <c r="M106" s="82"/>
      <c r="N106" s="81"/>
    </row>
    <row r="107" spans="1:14" s="46" customFormat="1" ht="18" customHeight="1">
      <c r="A107" s="72" t="s">
        <v>165</v>
      </c>
      <c r="B107" s="73" t="str">
        <f>B98</f>
        <v>ПАО "Россети Сибирь"-"Кузбассэнерго-РЭС"</v>
      </c>
      <c r="C107" s="74">
        <f>'П1.6'!E38</f>
        <v>0</v>
      </c>
      <c r="D107" s="76"/>
      <c r="E107" s="76">
        <f>'П1.6'!J38</f>
        <v>0</v>
      </c>
      <c r="F107" s="70"/>
      <c r="G107" s="74">
        <f>'П1.6'!E80</f>
        <v>0</v>
      </c>
      <c r="H107" s="76"/>
      <c r="I107" s="76">
        <f>'П1.6'!J80</f>
        <v>0</v>
      </c>
      <c r="J107" s="70"/>
      <c r="K107" s="74">
        <f t="shared" ref="K107:K113" si="1">C107+G107</f>
        <v>0</v>
      </c>
      <c r="L107" s="76"/>
      <c r="M107" s="76">
        <f>'П1.6'!J122</f>
        <v>0</v>
      </c>
      <c r="N107" s="70"/>
    </row>
    <row r="108" spans="1:14" s="46" customFormat="1" ht="18" customHeight="1">
      <c r="A108" s="72" t="s">
        <v>166</v>
      </c>
      <c r="B108" s="73" t="s">
        <v>167</v>
      </c>
      <c r="C108" s="74">
        <f>C107-C98</f>
        <v>-35737.462</v>
      </c>
      <c r="D108" s="76"/>
      <c r="E108" s="76">
        <f>E107-E98</f>
        <v>-9.4429999999999978</v>
      </c>
      <c r="F108" s="86"/>
      <c r="G108" s="74">
        <f>G107-G98</f>
        <v>-56987.007999999973</v>
      </c>
      <c r="H108" s="76"/>
      <c r="I108" s="76">
        <f>I107-I98</f>
        <v>-14.719000000000001</v>
      </c>
      <c r="J108" s="86"/>
      <c r="K108" s="74">
        <f t="shared" si="1"/>
        <v>-92724.469999999972</v>
      </c>
      <c r="L108" s="76"/>
      <c r="M108" s="76">
        <f>M107-M98</f>
        <v>-12.081499999999991</v>
      </c>
      <c r="N108" s="86"/>
    </row>
    <row r="109" spans="1:14" s="46" customFormat="1" ht="18" customHeight="1">
      <c r="A109" s="72" t="s">
        <v>168</v>
      </c>
      <c r="B109" s="73" t="str">
        <f>B99</f>
        <v>ОАО "РЖД"</v>
      </c>
      <c r="C109" s="74">
        <v>0</v>
      </c>
      <c r="D109" s="76"/>
      <c r="E109" s="76">
        <v>0</v>
      </c>
      <c r="F109" s="86"/>
      <c r="G109" s="74">
        <v>0</v>
      </c>
      <c r="H109" s="76"/>
      <c r="I109" s="76">
        <v>0</v>
      </c>
      <c r="J109" s="86"/>
      <c r="K109" s="74">
        <f t="shared" si="1"/>
        <v>0</v>
      </c>
      <c r="L109" s="76"/>
      <c r="M109" s="76">
        <v>0</v>
      </c>
      <c r="N109" s="86"/>
    </row>
    <row r="110" spans="1:14" s="46" customFormat="1" ht="18" customHeight="1">
      <c r="A110" s="72" t="s">
        <v>169</v>
      </c>
      <c r="B110" s="73" t="s">
        <v>170</v>
      </c>
      <c r="C110" s="74">
        <f>C109-C99</f>
        <v>-323.8</v>
      </c>
      <c r="D110" s="76"/>
      <c r="E110" s="76">
        <f>E109-E99</f>
        <v>-0.09</v>
      </c>
      <c r="F110" s="86"/>
      <c r="G110" s="74">
        <f>G109-G99</f>
        <v>-300.76100000000002</v>
      </c>
      <c r="H110" s="76"/>
      <c r="I110" s="76">
        <f>I109-I99</f>
        <v>-7.8E-2</v>
      </c>
      <c r="J110" s="86"/>
      <c r="K110" s="74">
        <f t="shared" si="1"/>
        <v>-624.56100000000004</v>
      </c>
      <c r="L110" s="76"/>
      <c r="M110" s="76">
        <f>M109-M99</f>
        <v>-8.3999999999999991E-2</v>
      </c>
      <c r="N110" s="86"/>
    </row>
    <row r="111" spans="1:14" s="46" customFormat="1" ht="18" customHeight="1">
      <c r="A111" s="72" t="s">
        <v>171</v>
      </c>
      <c r="B111" s="73" t="str">
        <f t="shared" ref="B111:C113" si="2">B34</f>
        <v>ООО "КЭнК"</v>
      </c>
      <c r="C111" s="74">
        <f t="shared" si="2"/>
        <v>30446.532999999999</v>
      </c>
      <c r="D111" s="76"/>
      <c r="E111" s="76">
        <f>E34</f>
        <v>8.4179999999999993</v>
      </c>
      <c r="F111" s="86"/>
      <c r="G111" s="74">
        <f>'П1.6'!C82</f>
        <v>29201.03</v>
      </c>
      <c r="H111" s="76"/>
      <c r="I111" s="76">
        <f>I34</f>
        <v>8.093</v>
      </c>
      <c r="J111" s="86"/>
      <c r="K111" s="74">
        <f t="shared" si="1"/>
        <v>59647.562999999995</v>
      </c>
      <c r="L111" s="76"/>
      <c r="M111" s="76">
        <f>M34</f>
        <v>8.2550000000000008</v>
      </c>
      <c r="N111" s="86"/>
    </row>
    <row r="112" spans="1:14" s="46" customFormat="1" ht="18" customHeight="1">
      <c r="A112" s="72" t="s">
        <v>250</v>
      </c>
      <c r="B112" s="73" t="str">
        <f t="shared" si="2"/>
        <v>ООО "СКЭК"</v>
      </c>
      <c r="C112" s="74">
        <f t="shared" si="2"/>
        <v>546.00099999999998</v>
      </c>
      <c r="D112" s="76"/>
      <c r="E112" s="76">
        <f>E35</f>
        <v>0.15</v>
      </c>
      <c r="F112" s="86"/>
      <c r="G112" s="74">
        <f>'П1.6'!C84</f>
        <v>14.409000000000001</v>
      </c>
      <c r="H112" s="76"/>
      <c r="I112" s="76">
        <f>I35</f>
        <v>5.0000000000000001E-3</v>
      </c>
      <c r="J112" s="86"/>
      <c r="K112" s="74">
        <f t="shared" si="1"/>
        <v>560.41</v>
      </c>
      <c r="L112" s="76"/>
      <c r="M112" s="76">
        <f>M35</f>
        <v>7.6999999999999999E-2</v>
      </c>
      <c r="N112" s="86"/>
    </row>
    <row r="113" spans="1:14" s="46" customFormat="1" ht="18" hidden="1" customHeight="1">
      <c r="A113" s="72" t="s">
        <v>251</v>
      </c>
      <c r="B113" s="73" t="e">
        <f t="shared" si="2"/>
        <v>#REF!</v>
      </c>
      <c r="C113" s="74">
        <f t="shared" si="2"/>
        <v>0</v>
      </c>
      <c r="D113" s="76"/>
      <c r="E113" s="76" t="e">
        <f>E36</f>
        <v>#REF!</v>
      </c>
      <c r="F113" s="86"/>
      <c r="G113" s="74" t="e">
        <f>'П1.6'!#REF!</f>
        <v>#REF!</v>
      </c>
      <c r="H113" s="76"/>
      <c r="I113" s="76" t="e">
        <f>I36</f>
        <v>#REF!</v>
      </c>
      <c r="J113" s="86"/>
      <c r="K113" s="74" t="e">
        <f t="shared" si="1"/>
        <v>#REF!</v>
      </c>
      <c r="L113" s="76"/>
      <c r="M113" s="76">
        <f>M36</f>
        <v>0</v>
      </c>
      <c r="N113" s="86"/>
    </row>
    <row r="114" spans="1:14" s="46" customFormat="1" ht="18" hidden="1" customHeight="1">
      <c r="A114" s="72" t="s">
        <v>252</v>
      </c>
      <c r="B114" s="85" t="str">
        <f>B100</f>
        <v>ОАО "КузбассЭлектро"</v>
      </c>
      <c r="C114" s="74"/>
      <c r="D114" s="76"/>
      <c r="E114" s="76"/>
      <c r="F114" s="86"/>
      <c r="G114" s="74"/>
      <c r="H114" s="76"/>
      <c r="I114" s="76"/>
      <c r="J114" s="86"/>
      <c r="K114" s="74"/>
      <c r="L114" s="76"/>
      <c r="M114" s="76"/>
      <c r="N114" s="86"/>
    </row>
    <row r="115" spans="1:14" s="46" customFormat="1" ht="18" hidden="1" customHeight="1">
      <c r="A115" s="72" t="s">
        <v>172</v>
      </c>
      <c r="B115" s="85" t="s">
        <v>173</v>
      </c>
      <c r="C115" s="74"/>
      <c r="D115" s="76"/>
      <c r="E115" s="76"/>
      <c r="F115" s="86"/>
      <c r="G115" s="74"/>
      <c r="H115" s="76"/>
      <c r="I115" s="76"/>
      <c r="J115" s="86"/>
      <c r="K115" s="74"/>
      <c r="L115" s="76"/>
      <c r="M115" s="76"/>
      <c r="N115" s="86"/>
    </row>
    <row r="116" spans="1:14" s="46" customFormat="1" ht="18" customHeight="1">
      <c r="A116" s="88" t="s">
        <v>190</v>
      </c>
      <c r="B116" s="89" t="s">
        <v>191</v>
      </c>
      <c r="C116" s="74"/>
      <c r="D116" s="76"/>
      <c r="E116" s="76"/>
      <c r="F116" s="70"/>
      <c r="G116" s="74"/>
      <c r="H116" s="76"/>
      <c r="I116" s="76"/>
      <c r="J116" s="70"/>
      <c r="K116" s="74"/>
      <c r="L116" s="76"/>
      <c r="M116" s="76"/>
      <c r="N116" s="70"/>
    </row>
    <row r="117" spans="1:14" s="46" customFormat="1" ht="18" customHeight="1">
      <c r="A117" s="88" t="s">
        <v>192</v>
      </c>
      <c r="B117" s="146" t="s">
        <v>151</v>
      </c>
      <c r="C117" s="74">
        <f>C93-C102-C101</f>
        <v>18764.80900000003</v>
      </c>
      <c r="D117" s="76"/>
      <c r="E117" s="76">
        <f>E93-E102-E101</f>
        <v>5.6579999999999986</v>
      </c>
      <c r="F117" s="70"/>
      <c r="G117" s="74">
        <f>G93-G102-G101</f>
        <v>17283.725999999991</v>
      </c>
      <c r="H117" s="76"/>
      <c r="I117" s="76">
        <f>I93-I102-I101</f>
        <v>5.1720000000000041</v>
      </c>
      <c r="J117" s="70"/>
      <c r="K117" s="74">
        <f>C117+G117</f>
        <v>36048.535000000018</v>
      </c>
      <c r="L117" s="76"/>
      <c r="M117" s="76">
        <f>M93-M102-M101</f>
        <v>5.4159999999999986</v>
      </c>
      <c r="N117" s="70"/>
    </row>
    <row r="118" spans="1:14" s="46" customFormat="1" ht="18" customHeight="1">
      <c r="A118" s="88" t="s">
        <v>193</v>
      </c>
      <c r="B118" s="146" t="s">
        <v>153</v>
      </c>
      <c r="C118" s="74"/>
      <c r="D118" s="76"/>
      <c r="E118" s="76"/>
      <c r="F118" s="70"/>
      <c r="G118" s="74"/>
      <c r="H118" s="76"/>
      <c r="I118" s="76"/>
      <c r="J118" s="70"/>
      <c r="K118" s="74"/>
      <c r="L118" s="76"/>
      <c r="M118" s="76"/>
      <c r="N118" s="70"/>
    </row>
    <row r="119" spans="1:14" s="46" customFormat="1" ht="18" customHeight="1">
      <c r="A119" s="88" t="s">
        <v>194</v>
      </c>
      <c r="B119" s="89" t="s">
        <v>195</v>
      </c>
      <c r="C119" s="74">
        <f>'П1.4'!G7</f>
        <v>20708.621000000021</v>
      </c>
      <c r="D119" s="76"/>
      <c r="E119" s="76">
        <f>'П1.5'!G7</f>
        <v>6.1719999999999997</v>
      </c>
      <c r="F119" s="70"/>
      <c r="G119" s="74">
        <f>'П1.4'!L7</f>
        <v>19050.56700000001</v>
      </c>
      <c r="H119" s="76"/>
      <c r="I119" s="76">
        <f>'П1.5'!L7</f>
        <v>5.631000000000002</v>
      </c>
      <c r="J119" s="70"/>
      <c r="K119" s="74">
        <f>C119+G119</f>
        <v>39759.188000000031</v>
      </c>
      <c r="L119" s="76"/>
      <c r="M119" s="76">
        <f>'П1.5'!Q7</f>
        <v>5.902000000000001</v>
      </c>
      <c r="N119" s="70"/>
    </row>
    <row r="120" spans="1:14" s="46" customFormat="1" ht="18" customHeight="1">
      <c r="A120" s="77"/>
      <c r="B120" s="78" t="s">
        <v>107</v>
      </c>
      <c r="C120" s="79"/>
      <c r="D120" s="82"/>
      <c r="E120" s="82"/>
      <c r="F120" s="81"/>
      <c r="G120" s="79"/>
      <c r="H120" s="82"/>
      <c r="I120" s="82"/>
      <c r="J120" s="81"/>
      <c r="K120" s="79"/>
      <c r="L120" s="82"/>
      <c r="M120" s="82"/>
      <c r="N120" s="81"/>
    </row>
    <row r="121" spans="1:14" s="46" customFormat="1" ht="18" customHeight="1">
      <c r="A121" s="88" t="s">
        <v>196</v>
      </c>
      <c r="B121" s="89" t="s">
        <v>157</v>
      </c>
      <c r="C121" s="74">
        <v>0</v>
      </c>
      <c r="D121" s="76"/>
      <c r="E121" s="76">
        <v>0</v>
      </c>
      <c r="F121" s="70"/>
      <c r="G121" s="74">
        <v>0</v>
      </c>
      <c r="H121" s="76"/>
      <c r="I121" s="76">
        <v>0</v>
      </c>
      <c r="J121" s="70"/>
      <c r="K121" s="74">
        <f>C121+G121</f>
        <v>0</v>
      </c>
      <c r="L121" s="76"/>
      <c r="M121" s="76">
        <v>0</v>
      </c>
      <c r="N121" s="70"/>
    </row>
    <row r="122" spans="1:14" s="46" customFormat="1" ht="18" customHeight="1">
      <c r="A122" s="88" t="s">
        <v>197</v>
      </c>
      <c r="B122" s="89" t="s">
        <v>106</v>
      </c>
      <c r="C122" s="74">
        <f>C119</f>
        <v>20708.621000000021</v>
      </c>
      <c r="D122" s="76"/>
      <c r="E122" s="76">
        <f>E119</f>
        <v>6.1719999999999997</v>
      </c>
      <c r="F122" s="70"/>
      <c r="G122" s="74">
        <f>G119</f>
        <v>19050.56700000001</v>
      </c>
      <c r="H122" s="76"/>
      <c r="I122" s="76">
        <f>I119</f>
        <v>5.631000000000002</v>
      </c>
      <c r="J122" s="70"/>
      <c r="K122" s="74">
        <f>C122+G122</f>
        <v>39759.188000000031</v>
      </c>
      <c r="L122" s="76"/>
      <c r="M122" s="76">
        <f>M119</f>
        <v>5.902000000000001</v>
      </c>
      <c r="N122" s="70"/>
    </row>
    <row r="123" spans="1:14" s="46" customFormat="1" ht="18" customHeight="1">
      <c r="A123" s="77"/>
      <c r="B123" s="78" t="s">
        <v>107</v>
      </c>
      <c r="C123" s="79"/>
      <c r="D123" s="82"/>
      <c r="E123" s="82"/>
      <c r="F123" s="81"/>
      <c r="G123" s="79"/>
      <c r="H123" s="82"/>
      <c r="I123" s="82"/>
      <c r="J123" s="81"/>
      <c r="K123" s="79"/>
      <c r="L123" s="82"/>
      <c r="M123" s="82"/>
      <c r="N123" s="81"/>
    </row>
    <row r="124" spans="1:14" s="46" customFormat="1" ht="18" customHeight="1">
      <c r="A124" s="72" t="s">
        <v>198</v>
      </c>
      <c r="B124" s="73" t="str">
        <f>B107</f>
        <v>ПАО "Россети Сибирь"-"Кузбассэнерго-РЭС"</v>
      </c>
      <c r="C124" s="74">
        <f>C122-C125-C126</f>
        <v>1525.3869999999915</v>
      </c>
      <c r="D124" s="76"/>
      <c r="E124" s="76">
        <f>E122-E125-E126</f>
        <v>0.39700000000000113</v>
      </c>
      <c r="F124" s="70"/>
      <c r="G124" s="74">
        <f>G122-G125-G126</f>
        <v>1401.2680000000182</v>
      </c>
      <c r="H124" s="76"/>
      <c r="I124" s="76">
        <f>I122-I125-I126</f>
        <v>0.3639999999999981</v>
      </c>
      <c r="J124" s="70"/>
      <c r="K124" s="74">
        <f>C124+G124</f>
        <v>2926.6550000000097</v>
      </c>
      <c r="L124" s="76"/>
      <c r="M124" s="76">
        <f>M122-M125-M126</f>
        <v>0.38000000000000256</v>
      </c>
      <c r="N124" s="162"/>
    </row>
    <row r="125" spans="1:14" s="46" customFormat="1" ht="18" customHeight="1">
      <c r="A125" s="72" t="s">
        <v>199</v>
      </c>
      <c r="B125" s="73" t="str">
        <f>B30</f>
        <v>АО "ЭнергоПаритет"</v>
      </c>
      <c r="C125" s="74">
        <f>C15</f>
        <v>418.42500000000001</v>
      </c>
      <c r="D125" s="76"/>
      <c r="E125" s="76">
        <f>E15</f>
        <v>0.11700000000000001</v>
      </c>
      <c r="F125" s="70"/>
      <c r="G125" s="74">
        <f>G15</f>
        <v>365.57299999999998</v>
      </c>
      <c r="H125" s="76"/>
      <c r="I125" s="76">
        <f>I15</f>
        <v>9.5000000000000001E-2</v>
      </c>
      <c r="J125" s="70"/>
      <c r="K125" s="74">
        <f>C125+G125</f>
        <v>783.99800000000005</v>
      </c>
      <c r="L125" s="76"/>
      <c r="M125" s="76">
        <f>M15</f>
        <v>0.10600000000000001</v>
      </c>
      <c r="N125" s="70"/>
    </row>
    <row r="126" spans="1:14" s="46" customFormat="1" ht="18" customHeight="1">
      <c r="A126" s="72" t="s">
        <v>200</v>
      </c>
      <c r="B126" s="73" t="str">
        <f>B114</f>
        <v>ОАО "КузбассЭлектро"</v>
      </c>
      <c r="C126" s="74">
        <f>C117</f>
        <v>18764.80900000003</v>
      </c>
      <c r="D126" s="76"/>
      <c r="E126" s="76">
        <f>E117</f>
        <v>5.6579999999999986</v>
      </c>
      <c r="F126" s="70"/>
      <c r="G126" s="74">
        <f>G117</f>
        <v>17283.725999999991</v>
      </c>
      <c r="H126" s="76"/>
      <c r="I126" s="76">
        <f>I117</f>
        <v>5.1720000000000041</v>
      </c>
      <c r="J126" s="70"/>
      <c r="K126" s="74">
        <f>C126+G126</f>
        <v>36048.535000000018</v>
      </c>
      <c r="L126" s="76"/>
      <c r="M126" s="76">
        <f>M117</f>
        <v>5.4159999999999986</v>
      </c>
      <c r="N126" s="70"/>
    </row>
    <row r="127" spans="1:14" s="46" customFormat="1" ht="18" customHeight="1">
      <c r="A127" s="88" t="s">
        <v>201</v>
      </c>
      <c r="B127" s="89" t="s">
        <v>134</v>
      </c>
      <c r="C127" s="74">
        <f>'П1.4'!G22</f>
        <v>94.23</v>
      </c>
      <c r="D127" s="76"/>
      <c r="E127" s="76">
        <f>'П1.5'!G22</f>
        <v>2.7E-2</v>
      </c>
      <c r="F127" s="70"/>
      <c r="G127" s="74">
        <f>'П1.4'!L22</f>
        <v>185.071</v>
      </c>
      <c r="H127" s="76"/>
      <c r="I127" s="76">
        <f>'П1.5'!L22</f>
        <v>5.1999999999999998E-2</v>
      </c>
      <c r="J127" s="70"/>
      <c r="K127" s="74">
        <f>C127+G127</f>
        <v>279.30099999999999</v>
      </c>
      <c r="L127" s="76"/>
      <c r="M127" s="76">
        <f>'П1.5'!Q22</f>
        <v>3.95E-2</v>
      </c>
      <c r="N127" s="70"/>
    </row>
    <row r="128" spans="1:14" s="46" customFormat="1" ht="18" customHeight="1">
      <c r="A128" s="88" t="s">
        <v>202</v>
      </c>
      <c r="B128" s="89" t="s">
        <v>136</v>
      </c>
      <c r="C128" s="74">
        <f>C122-C127</f>
        <v>20614.391000000021</v>
      </c>
      <c r="D128" s="76"/>
      <c r="E128" s="76">
        <f>E122-E127</f>
        <v>6.1449999999999996</v>
      </c>
      <c r="F128" s="70"/>
      <c r="G128" s="74">
        <f>G122-G127</f>
        <v>18865.49600000001</v>
      </c>
      <c r="H128" s="76"/>
      <c r="I128" s="76">
        <f>I122-I127</f>
        <v>5.5790000000000024</v>
      </c>
      <c r="J128" s="70"/>
      <c r="K128" s="74">
        <f>C128+G128</f>
        <v>39479.887000000032</v>
      </c>
      <c r="L128" s="76"/>
      <c r="M128" s="76">
        <f>M122-M127</f>
        <v>5.8625000000000007</v>
      </c>
      <c r="N128" s="70"/>
    </row>
    <row r="129" spans="1:14" s="46" customFormat="1" ht="18" customHeight="1">
      <c r="A129" s="77"/>
      <c r="B129" s="78" t="s">
        <v>114</v>
      </c>
      <c r="C129" s="79"/>
      <c r="D129" s="82"/>
      <c r="E129" s="82"/>
      <c r="F129" s="81"/>
      <c r="G129" s="79"/>
      <c r="H129" s="82"/>
      <c r="I129" s="82"/>
      <c r="J129" s="81"/>
      <c r="K129" s="80"/>
      <c r="L129" s="82"/>
      <c r="M129" s="82"/>
      <c r="N129" s="81"/>
    </row>
    <row r="130" spans="1:14" s="46" customFormat="1" ht="18" customHeight="1">
      <c r="A130" s="88" t="s">
        <v>203</v>
      </c>
      <c r="B130" s="89" t="s">
        <v>116</v>
      </c>
      <c r="C130" s="74">
        <f>'П1.4'!G33</f>
        <v>20275.739000000001</v>
      </c>
      <c r="D130" s="76"/>
      <c r="E130" s="76">
        <f>'П1.5'!G33</f>
        <v>6.0419999999999998</v>
      </c>
      <c r="F130" s="70"/>
      <c r="G130" s="74">
        <f>'П1.4'!L33</f>
        <v>18486.741999999998</v>
      </c>
      <c r="H130" s="76"/>
      <c r="I130" s="76">
        <f>'П1.5'!L33</f>
        <v>5.4690000000000003</v>
      </c>
      <c r="J130" s="70"/>
      <c r="K130" s="74">
        <f>C130+G130</f>
        <v>38762.481</v>
      </c>
      <c r="L130" s="76"/>
      <c r="M130" s="76">
        <f>'П1.5'!Q33</f>
        <v>5.7554999999999996</v>
      </c>
      <c r="N130" s="70"/>
    </row>
    <row r="131" spans="1:14" s="46" customFormat="1" ht="18" customHeight="1">
      <c r="A131" s="88" t="s">
        <v>204</v>
      </c>
      <c r="B131" s="89" t="s">
        <v>118</v>
      </c>
      <c r="C131" s="74">
        <f>C128-C130</f>
        <v>338.65200000002005</v>
      </c>
      <c r="D131" s="76"/>
      <c r="E131" s="76">
        <f>E128-E130</f>
        <v>0.10299999999999976</v>
      </c>
      <c r="F131" s="70"/>
      <c r="G131" s="74">
        <f>G119-G130-G127</f>
        <v>378.75400000001162</v>
      </c>
      <c r="H131" s="76"/>
      <c r="I131" s="76">
        <f>SUM(I133,I135,I137,I138)</f>
        <v>0.10500000000000001</v>
      </c>
      <c r="J131" s="70"/>
      <c r="K131" s="74">
        <f>C131+G131</f>
        <v>717.40600000003167</v>
      </c>
      <c r="L131" s="76"/>
      <c r="M131" s="76">
        <f>SUM(M133,M135,M137,M138)</f>
        <v>0.104</v>
      </c>
      <c r="N131" s="70"/>
    </row>
    <row r="132" spans="1:14" s="46" customFormat="1" ht="18" customHeight="1">
      <c r="A132" s="77"/>
      <c r="B132" s="78" t="s">
        <v>119</v>
      </c>
      <c r="C132" s="79"/>
      <c r="D132" s="82"/>
      <c r="E132" s="82"/>
      <c r="F132" s="81"/>
      <c r="G132" s="79"/>
      <c r="H132" s="82"/>
      <c r="I132" s="82"/>
      <c r="J132" s="81"/>
      <c r="K132" s="79"/>
      <c r="L132" s="82"/>
      <c r="M132" s="82"/>
      <c r="N132" s="81"/>
    </row>
    <row r="133" spans="1:14" s="46" customFormat="1" ht="18" customHeight="1">
      <c r="A133" s="72" t="s">
        <v>205</v>
      </c>
      <c r="B133" s="73" t="str">
        <f>B124</f>
        <v>ПАО "Россети Сибирь"-"Кузбассэнерго-РЭС"</v>
      </c>
      <c r="C133" s="74">
        <f>C26</f>
        <v>94.06</v>
      </c>
      <c r="D133" s="76"/>
      <c r="E133" s="76">
        <f>E26</f>
        <v>2.4E-2</v>
      </c>
      <c r="F133" s="86"/>
      <c r="G133" s="74">
        <f>G26</f>
        <v>65.573999999999998</v>
      </c>
      <c r="H133" s="76"/>
      <c r="I133" s="76">
        <f>I26</f>
        <v>1.6E-2</v>
      </c>
      <c r="J133" s="86"/>
      <c r="K133" s="74">
        <f>K26</f>
        <v>159.63400000000001</v>
      </c>
      <c r="L133" s="76"/>
      <c r="M133" s="76">
        <f>M26</f>
        <v>0.02</v>
      </c>
      <c r="N133" s="86"/>
    </row>
    <row r="134" spans="1:14" s="46" customFormat="1" ht="18" customHeight="1">
      <c r="A134" s="72" t="s">
        <v>206</v>
      </c>
      <c r="B134" s="73" t="s">
        <v>167</v>
      </c>
      <c r="C134" s="74">
        <f>C133-C124</f>
        <v>-1431.3269999999916</v>
      </c>
      <c r="D134" s="76"/>
      <c r="E134" s="76">
        <f>E133-E124</f>
        <v>-0.37300000000000111</v>
      </c>
      <c r="F134" s="86"/>
      <c r="G134" s="74">
        <f>G133-G124</f>
        <v>-1335.6940000000181</v>
      </c>
      <c r="H134" s="76"/>
      <c r="I134" s="76">
        <f>I133-I124</f>
        <v>-0.34799999999999809</v>
      </c>
      <c r="J134" s="86"/>
      <c r="K134" s="74">
        <f>C134+G134</f>
        <v>-2767.0210000000097</v>
      </c>
      <c r="L134" s="76"/>
      <c r="M134" s="76">
        <f>M133-M124</f>
        <v>-0.36000000000000254</v>
      </c>
      <c r="N134" s="86"/>
    </row>
    <row r="135" spans="1:14" s="46" customFormat="1" ht="18" customHeight="1">
      <c r="A135" s="72" t="s">
        <v>207</v>
      </c>
      <c r="B135" s="73" t="str">
        <f>B125</f>
        <v>АО "ЭнергоПаритет"</v>
      </c>
      <c r="C135" s="74">
        <v>0</v>
      </c>
      <c r="D135" s="76"/>
      <c r="E135" s="76">
        <v>0</v>
      </c>
      <c r="F135" s="86"/>
      <c r="G135" s="74">
        <v>0</v>
      </c>
      <c r="H135" s="76"/>
      <c r="I135" s="76">
        <v>0</v>
      </c>
      <c r="J135" s="86"/>
      <c r="K135" s="74">
        <f>C135+G135</f>
        <v>0</v>
      </c>
      <c r="L135" s="76"/>
      <c r="M135" s="76">
        <v>0</v>
      </c>
      <c r="N135" s="86"/>
    </row>
    <row r="136" spans="1:14" s="46" customFormat="1" ht="18" customHeight="1">
      <c r="A136" s="72" t="s">
        <v>208</v>
      </c>
      <c r="B136" s="73" t="s">
        <v>170</v>
      </c>
      <c r="C136" s="74">
        <f>C135-C125</f>
        <v>-418.42500000000001</v>
      </c>
      <c r="D136" s="76"/>
      <c r="E136" s="76">
        <f>E135-E125</f>
        <v>-0.11700000000000001</v>
      </c>
      <c r="F136" s="86"/>
      <c r="G136" s="74">
        <f>G135-G125</f>
        <v>-365.57299999999998</v>
      </c>
      <c r="H136" s="76"/>
      <c r="I136" s="76">
        <f>I135-I125</f>
        <v>-9.5000000000000001E-2</v>
      </c>
      <c r="J136" s="86"/>
      <c r="K136" s="74">
        <f>C136+G136</f>
        <v>-783.99800000000005</v>
      </c>
      <c r="L136" s="76"/>
      <c r="M136" s="76">
        <f>M135-M125</f>
        <v>-0.10600000000000001</v>
      </c>
      <c r="N136" s="86"/>
    </row>
    <row r="137" spans="1:14" s="46" customFormat="1" ht="18" customHeight="1">
      <c r="A137" s="72" t="s">
        <v>209</v>
      </c>
      <c r="B137" s="85" t="s">
        <v>273</v>
      </c>
      <c r="C137" s="163">
        <f>C37</f>
        <v>73.495000000000005</v>
      </c>
      <c r="D137" s="163"/>
      <c r="E137" s="163">
        <f>E37</f>
        <v>1.9E-2</v>
      </c>
      <c r="F137" s="85"/>
      <c r="G137" s="163">
        <f>G37</f>
        <v>136.10900000000001</v>
      </c>
      <c r="H137" s="163"/>
      <c r="I137" s="163">
        <f>I37</f>
        <v>3.3000000000000002E-2</v>
      </c>
      <c r="J137" s="70"/>
      <c r="K137" s="163">
        <f>K37</f>
        <v>209.60400000000001</v>
      </c>
      <c r="L137" s="163"/>
      <c r="M137" s="163">
        <f>M37</f>
        <v>2.5999999999999999E-2</v>
      </c>
      <c r="N137" s="70"/>
    </row>
    <row r="138" spans="1:14" s="46" customFormat="1" ht="18" customHeight="1">
      <c r="A138" s="72" t="s">
        <v>274</v>
      </c>
      <c r="B138" s="85" t="s">
        <v>229</v>
      </c>
      <c r="C138" s="74">
        <f>'П1.4'!G29</f>
        <v>171.09700000000001</v>
      </c>
      <c r="D138" s="76"/>
      <c r="E138" s="76">
        <f>'П1.5'!G29</f>
        <v>0.06</v>
      </c>
      <c r="F138" s="70"/>
      <c r="G138" s="74">
        <f>'П1.4'!L29</f>
        <v>162.87100000000001</v>
      </c>
      <c r="H138" s="76"/>
      <c r="I138" s="76">
        <f>I38-I88</f>
        <v>5.6000000000000008E-2</v>
      </c>
      <c r="J138" s="70"/>
      <c r="K138" s="74">
        <f>C138+G138</f>
        <v>333.96800000000002</v>
      </c>
      <c r="L138" s="76"/>
      <c r="M138" s="76">
        <f>M38-M88</f>
        <v>5.7999999999999996E-2</v>
      </c>
      <c r="N138" s="70"/>
    </row>
    <row r="139" spans="1:14" s="46" customFormat="1" ht="18" customHeight="1">
      <c r="A139" s="88" t="s">
        <v>210</v>
      </c>
      <c r="B139" s="89" t="s">
        <v>211</v>
      </c>
      <c r="C139" s="90"/>
      <c r="D139" s="91"/>
      <c r="E139" s="151"/>
      <c r="F139" s="70"/>
      <c r="G139" s="90"/>
      <c r="H139" s="91"/>
      <c r="I139" s="151"/>
      <c r="J139" s="70"/>
      <c r="K139" s="90"/>
      <c r="L139" s="91"/>
      <c r="M139" s="151"/>
      <c r="N139" s="70"/>
    </row>
    <row r="140" spans="1:14" s="46" customFormat="1" ht="18" customHeight="1">
      <c r="A140" s="88" t="s">
        <v>212</v>
      </c>
      <c r="B140" s="146" t="s">
        <v>153</v>
      </c>
      <c r="C140" s="90"/>
      <c r="D140" s="91"/>
      <c r="E140" s="76"/>
      <c r="F140" s="70"/>
      <c r="G140" s="74">
        <v>14.2</v>
      </c>
      <c r="H140" s="91"/>
      <c r="I140" s="76">
        <v>5.0000000000000001E-3</v>
      </c>
      <c r="J140" s="70"/>
      <c r="K140" s="74">
        <v>14.2</v>
      </c>
      <c r="L140" s="91"/>
      <c r="M140" s="75">
        <v>2E-3</v>
      </c>
      <c r="N140" s="70"/>
    </row>
    <row r="141" spans="1:14" s="46" customFormat="1" ht="18" customHeight="1">
      <c r="A141" s="88" t="s">
        <v>213</v>
      </c>
      <c r="B141" s="89" t="s">
        <v>214</v>
      </c>
      <c r="C141" s="90"/>
      <c r="D141" s="91"/>
      <c r="E141" s="151"/>
      <c r="F141" s="70"/>
      <c r="G141" s="74">
        <v>14.2</v>
      </c>
      <c r="H141" s="91"/>
      <c r="I141" s="76">
        <v>5.0000000000000001E-3</v>
      </c>
      <c r="J141" s="70"/>
      <c r="K141" s="74">
        <v>14.2</v>
      </c>
      <c r="L141" s="91"/>
      <c r="M141" s="75">
        <v>2E-3</v>
      </c>
      <c r="N141" s="70"/>
    </row>
    <row r="142" spans="1:14" s="46" customFormat="1" ht="18" customHeight="1">
      <c r="A142" s="77"/>
      <c r="B142" s="78" t="s">
        <v>107</v>
      </c>
      <c r="C142" s="79"/>
      <c r="D142" s="82"/>
      <c r="E142" s="82"/>
      <c r="F142" s="81"/>
      <c r="G142" s="82"/>
      <c r="H142" s="82"/>
      <c r="I142" s="80"/>
      <c r="J142" s="81"/>
      <c r="K142" s="82"/>
      <c r="L142" s="82"/>
      <c r="M142" s="80"/>
      <c r="N142" s="81"/>
    </row>
    <row r="143" spans="1:14" s="46" customFormat="1" ht="18" customHeight="1">
      <c r="A143" s="88" t="s">
        <v>215</v>
      </c>
      <c r="B143" s="89" t="s">
        <v>157</v>
      </c>
      <c r="C143" s="90"/>
      <c r="D143" s="91"/>
      <c r="E143" s="151"/>
      <c r="F143" s="70"/>
      <c r="G143" s="91"/>
      <c r="H143" s="91"/>
      <c r="I143" s="84"/>
      <c r="J143" s="70"/>
      <c r="K143" s="91"/>
      <c r="L143" s="91"/>
      <c r="M143" s="84"/>
      <c r="N143" s="70"/>
    </row>
    <row r="144" spans="1:14" s="46" customFormat="1" ht="18" customHeight="1">
      <c r="A144" s="88" t="s">
        <v>216</v>
      </c>
      <c r="B144" s="89" t="s">
        <v>106</v>
      </c>
      <c r="C144" s="90"/>
      <c r="D144" s="91"/>
      <c r="E144" s="151"/>
      <c r="F144" s="70"/>
      <c r="G144" s="74">
        <v>14.2</v>
      </c>
      <c r="H144" s="91"/>
      <c r="I144" s="76">
        <v>5.0000000000000001E-3</v>
      </c>
      <c r="J144" s="70"/>
      <c r="K144" s="74">
        <v>14.2</v>
      </c>
      <c r="L144" s="91"/>
      <c r="M144" s="75">
        <v>2E-3</v>
      </c>
      <c r="N144" s="70"/>
    </row>
    <row r="145" spans="1:14" s="46" customFormat="1" ht="18" customHeight="1">
      <c r="A145" s="77"/>
      <c r="B145" s="78" t="s">
        <v>107</v>
      </c>
      <c r="C145" s="79"/>
      <c r="D145" s="82"/>
      <c r="E145" s="82"/>
      <c r="F145" s="81"/>
      <c r="G145" s="82"/>
      <c r="H145" s="82"/>
      <c r="I145" s="80"/>
      <c r="J145" s="81"/>
      <c r="K145" s="82"/>
      <c r="L145" s="82"/>
      <c r="M145" s="80"/>
      <c r="N145" s="81"/>
    </row>
    <row r="146" spans="1:14" s="46" customFormat="1" ht="18" customHeight="1">
      <c r="A146" s="72" t="s">
        <v>217</v>
      </c>
      <c r="B146" s="73" t="s">
        <v>109</v>
      </c>
      <c r="C146" s="90"/>
      <c r="D146" s="91"/>
      <c r="E146" s="151"/>
      <c r="F146" s="70"/>
      <c r="G146" s="91"/>
      <c r="H146" s="91"/>
      <c r="I146" s="84"/>
      <c r="J146" s="70"/>
      <c r="K146" s="91"/>
      <c r="L146" s="91"/>
      <c r="M146" s="84"/>
      <c r="N146" s="70"/>
    </row>
    <row r="147" spans="1:14" s="46" customFormat="1" ht="18" customHeight="1">
      <c r="A147" s="72"/>
      <c r="B147" s="73" t="s">
        <v>132</v>
      </c>
      <c r="C147" s="90"/>
      <c r="D147" s="91"/>
      <c r="E147" s="151"/>
      <c r="F147" s="70"/>
      <c r="G147" s="91"/>
      <c r="H147" s="91"/>
      <c r="I147" s="84"/>
      <c r="J147" s="70"/>
      <c r="K147" s="91"/>
      <c r="L147" s="91"/>
      <c r="M147" s="84"/>
      <c r="N147" s="70"/>
    </row>
    <row r="148" spans="1:14" s="46" customFormat="1" ht="18" customHeight="1">
      <c r="A148" s="88" t="s">
        <v>218</v>
      </c>
      <c r="B148" s="89" t="s">
        <v>134</v>
      </c>
      <c r="C148" s="90"/>
      <c r="D148" s="91"/>
      <c r="E148" s="151"/>
      <c r="F148" s="70"/>
      <c r="G148" s="175">
        <v>0</v>
      </c>
      <c r="H148" s="91"/>
      <c r="I148" s="84"/>
      <c r="J148" s="70"/>
      <c r="K148" s="175">
        <v>0</v>
      </c>
      <c r="L148" s="91"/>
      <c r="M148" s="84"/>
      <c r="N148" s="70"/>
    </row>
    <row r="149" spans="1:14" s="46" customFormat="1" ht="18" customHeight="1">
      <c r="A149" s="88" t="s">
        <v>219</v>
      </c>
      <c r="B149" s="89" t="s">
        <v>136</v>
      </c>
      <c r="C149" s="90"/>
      <c r="D149" s="91"/>
      <c r="E149" s="151"/>
      <c r="F149" s="70"/>
      <c r="G149" s="175">
        <v>14.2</v>
      </c>
      <c r="H149" s="91"/>
      <c r="I149" s="76">
        <v>5.0000000000000001E-3</v>
      </c>
      <c r="J149" s="70"/>
      <c r="K149" s="175">
        <v>14.2</v>
      </c>
      <c r="L149" s="91"/>
      <c r="M149" s="75">
        <v>2E-3</v>
      </c>
      <c r="N149" s="70"/>
    </row>
    <row r="150" spans="1:14" s="46" customFormat="1" ht="18" customHeight="1">
      <c r="A150" s="77"/>
      <c r="B150" s="78" t="s">
        <v>114</v>
      </c>
      <c r="C150" s="79"/>
      <c r="D150" s="82"/>
      <c r="E150" s="82"/>
      <c r="F150" s="81"/>
      <c r="G150" s="176"/>
      <c r="H150" s="82"/>
      <c r="I150" s="80"/>
      <c r="J150" s="81"/>
      <c r="K150" s="176"/>
      <c r="L150" s="82"/>
      <c r="M150" s="80"/>
      <c r="N150" s="81"/>
    </row>
    <row r="151" spans="1:14" s="46" customFormat="1" ht="18" customHeight="1">
      <c r="A151" s="88" t="s">
        <v>220</v>
      </c>
      <c r="B151" s="89" t="s">
        <v>116</v>
      </c>
      <c r="C151" s="90"/>
      <c r="D151" s="91"/>
      <c r="E151" s="151"/>
      <c r="F151" s="70"/>
      <c r="G151" s="175">
        <v>14.2</v>
      </c>
      <c r="H151" s="91"/>
      <c r="I151" s="76">
        <v>5.0000000000000001E-3</v>
      </c>
      <c r="J151" s="70"/>
      <c r="K151" s="175">
        <v>14.2</v>
      </c>
      <c r="L151" s="91"/>
      <c r="M151" s="75">
        <v>2E-3</v>
      </c>
      <c r="N151" s="70"/>
    </row>
    <row r="152" spans="1:14" s="46" customFormat="1" ht="18" customHeight="1">
      <c r="A152" s="88" t="s">
        <v>221</v>
      </c>
      <c r="B152" s="89" t="s">
        <v>118</v>
      </c>
      <c r="C152" s="90"/>
      <c r="D152" s="91"/>
      <c r="E152" s="84"/>
      <c r="F152" s="70"/>
      <c r="G152" s="91"/>
      <c r="H152" s="91"/>
      <c r="I152" s="84"/>
      <c r="J152" s="70"/>
      <c r="K152" s="91"/>
      <c r="L152" s="91"/>
      <c r="M152" s="84"/>
      <c r="N152" s="70"/>
    </row>
    <row r="153" spans="1:14" s="46" customFormat="1" ht="18" customHeight="1">
      <c r="A153" s="77"/>
      <c r="B153" s="78" t="s">
        <v>119</v>
      </c>
      <c r="C153" s="79"/>
      <c r="D153" s="82"/>
      <c r="E153" s="80"/>
      <c r="F153" s="81"/>
      <c r="G153" s="82"/>
      <c r="H153" s="82"/>
      <c r="I153" s="80"/>
      <c r="J153" s="81"/>
      <c r="K153" s="82"/>
      <c r="L153" s="82"/>
      <c r="M153" s="80"/>
      <c r="N153" s="81"/>
    </row>
    <row r="154" spans="1:14" s="46" customFormat="1" ht="18" customHeight="1">
      <c r="A154" s="72" t="s">
        <v>222</v>
      </c>
      <c r="B154" s="73" t="s">
        <v>108</v>
      </c>
      <c r="C154" s="90"/>
      <c r="D154" s="91"/>
      <c r="E154" s="84"/>
      <c r="F154" s="70"/>
      <c r="G154" s="91"/>
      <c r="H154" s="91"/>
      <c r="I154" s="84"/>
      <c r="J154" s="70"/>
      <c r="K154" s="91"/>
      <c r="L154" s="91"/>
      <c r="M154" s="84"/>
      <c r="N154" s="70"/>
    </row>
    <row r="155" spans="1:14" s="46" customFormat="1" ht="18" customHeight="1">
      <c r="A155" s="72" t="s">
        <v>223</v>
      </c>
      <c r="B155" s="73" t="s">
        <v>224</v>
      </c>
      <c r="C155" s="90"/>
      <c r="D155" s="91"/>
      <c r="E155" s="84"/>
      <c r="F155" s="70"/>
      <c r="G155" s="91"/>
      <c r="H155" s="91"/>
      <c r="I155" s="84"/>
      <c r="J155" s="70"/>
      <c r="K155" s="91"/>
      <c r="L155" s="91"/>
      <c r="M155" s="84"/>
      <c r="N155" s="70"/>
    </row>
    <row r="156" spans="1:14" s="46" customFormat="1" ht="18" customHeight="1">
      <c r="A156" s="72" t="s">
        <v>225</v>
      </c>
      <c r="B156" s="73" t="s">
        <v>109</v>
      </c>
      <c r="C156" s="90"/>
      <c r="D156" s="91"/>
      <c r="E156" s="84"/>
      <c r="F156" s="70"/>
      <c r="G156" s="91"/>
      <c r="H156" s="91"/>
      <c r="I156" s="84"/>
      <c r="J156" s="70"/>
      <c r="K156" s="91"/>
      <c r="L156" s="91"/>
      <c r="M156" s="84"/>
      <c r="N156" s="70"/>
    </row>
    <row r="157" spans="1:14" s="46" customFormat="1" ht="18" customHeight="1">
      <c r="A157" s="72" t="s">
        <v>226</v>
      </c>
      <c r="B157" s="73" t="s">
        <v>227</v>
      </c>
      <c r="C157" s="90"/>
      <c r="D157" s="91"/>
      <c r="E157" s="84"/>
      <c r="F157" s="70"/>
      <c r="G157" s="91"/>
      <c r="H157" s="91"/>
      <c r="I157" s="84"/>
      <c r="J157" s="70"/>
      <c r="K157" s="91"/>
      <c r="L157" s="91"/>
      <c r="M157" s="84"/>
      <c r="N157" s="70"/>
    </row>
    <row r="158" spans="1:14" s="46" customFormat="1" ht="18" customHeight="1" thickBot="1">
      <c r="A158" s="92"/>
      <c r="B158" s="93" t="s">
        <v>132</v>
      </c>
      <c r="C158" s="94"/>
      <c r="D158" s="97"/>
      <c r="E158" s="95"/>
      <c r="F158" s="96"/>
      <c r="G158" s="97"/>
      <c r="H158" s="97"/>
      <c r="I158" s="95"/>
      <c r="J158" s="96"/>
      <c r="K158" s="97"/>
      <c r="L158" s="97"/>
      <c r="M158" s="95"/>
      <c r="N158" s="96"/>
    </row>
    <row r="159" spans="1:14" s="46" customFormat="1">
      <c r="A159" s="98"/>
      <c r="B159" s="99"/>
      <c r="C159" s="100"/>
      <c r="D159" s="100"/>
      <c r="G159" s="100"/>
      <c r="H159" s="100"/>
      <c r="K159" s="100"/>
      <c r="L159" s="100"/>
    </row>
    <row r="160" spans="1:14" s="46" customFormat="1">
      <c r="A160" s="101"/>
      <c r="B160" s="99"/>
      <c r="C160" s="100"/>
      <c r="D160" s="100"/>
      <c r="G160" s="100"/>
      <c r="H160" s="100"/>
      <c r="K160" s="100"/>
      <c r="L160" s="100"/>
    </row>
    <row r="161" spans="1:12" s="46" customFormat="1">
      <c r="A161" s="98"/>
      <c r="B161" s="99"/>
      <c r="C161" s="100"/>
      <c r="D161" s="100"/>
      <c r="G161" s="100"/>
      <c r="H161" s="100"/>
      <c r="K161" s="100"/>
      <c r="L161" s="100"/>
    </row>
    <row r="162" spans="1:12" s="46" customFormat="1">
      <c r="A162" s="98"/>
      <c r="B162" s="99"/>
      <c r="C162" s="100"/>
      <c r="D162" s="100"/>
      <c r="G162" s="100"/>
      <c r="H162" s="100"/>
      <c r="K162" s="100"/>
      <c r="L162" s="100"/>
    </row>
    <row r="163" spans="1:12" s="46" customFormat="1">
      <c r="A163" s="98"/>
      <c r="B163" s="99"/>
      <c r="C163" s="100"/>
      <c r="D163" s="100"/>
      <c r="G163" s="100"/>
      <c r="H163" s="100"/>
      <c r="K163" s="100"/>
      <c r="L163" s="100"/>
    </row>
    <row r="164" spans="1:12" s="46" customFormat="1">
      <c r="A164" s="98"/>
      <c r="B164" s="99"/>
      <c r="C164" s="100"/>
      <c r="D164" s="100"/>
      <c r="G164" s="100"/>
      <c r="H164" s="100"/>
      <c r="K164" s="100"/>
      <c r="L164" s="100"/>
    </row>
    <row r="165" spans="1:12" s="46" customFormat="1">
      <c r="A165" s="98"/>
      <c r="B165" s="99"/>
      <c r="C165" s="100"/>
      <c r="D165" s="100"/>
      <c r="G165" s="100"/>
      <c r="H165" s="100"/>
      <c r="K165" s="100"/>
      <c r="L165" s="100"/>
    </row>
    <row r="166" spans="1:12" s="46" customFormat="1">
      <c r="A166" s="98"/>
      <c r="B166" s="99"/>
      <c r="C166" s="100"/>
      <c r="D166" s="100"/>
      <c r="G166" s="100"/>
      <c r="H166" s="100"/>
      <c r="K166" s="100"/>
      <c r="L166" s="100"/>
    </row>
    <row r="167" spans="1:12" s="46" customFormat="1">
      <c r="A167" s="98"/>
      <c r="B167" s="99"/>
      <c r="C167" s="100"/>
      <c r="D167" s="100"/>
      <c r="G167" s="100"/>
      <c r="H167" s="100"/>
      <c r="K167" s="100"/>
      <c r="L167" s="100"/>
    </row>
    <row r="168" spans="1:12" s="46" customFormat="1">
      <c r="A168" s="98"/>
      <c r="B168" s="99"/>
      <c r="C168" s="100"/>
      <c r="D168" s="100"/>
      <c r="G168" s="100"/>
      <c r="H168" s="100"/>
      <c r="K168" s="100"/>
      <c r="L168" s="100"/>
    </row>
    <row r="169" spans="1:12" s="46" customFormat="1">
      <c r="A169" s="98"/>
      <c r="B169" s="99"/>
      <c r="C169" s="100"/>
      <c r="D169" s="100"/>
      <c r="G169" s="100"/>
      <c r="H169" s="100"/>
      <c r="K169" s="100"/>
      <c r="L169" s="100"/>
    </row>
    <row r="170" spans="1:12" s="46" customFormat="1">
      <c r="A170" s="98"/>
      <c r="B170" s="99"/>
      <c r="C170" s="100"/>
      <c r="D170" s="100"/>
      <c r="G170" s="100"/>
      <c r="H170" s="100"/>
      <c r="K170" s="100"/>
      <c r="L170" s="100"/>
    </row>
    <row r="171" spans="1:12" s="46" customFormat="1">
      <c r="A171" s="98"/>
      <c r="B171" s="99"/>
      <c r="C171" s="100"/>
      <c r="D171" s="100"/>
      <c r="G171" s="100"/>
      <c r="H171" s="100"/>
      <c r="K171" s="100"/>
      <c r="L171" s="100"/>
    </row>
    <row r="172" spans="1:12" s="46" customFormat="1">
      <c r="A172" s="98"/>
      <c r="B172" s="99"/>
      <c r="C172" s="100"/>
      <c r="D172" s="100"/>
      <c r="G172" s="100"/>
      <c r="H172" s="100"/>
      <c r="K172" s="100"/>
      <c r="L172" s="100"/>
    </row>
  </sheetData>
  <mergeCells count="7">
    <mergeCell ref="K5:N5"/>
    <mergeCell ref="A2:F2"/>
    <mergeCell ref="A3:F3"/>
    <mergeCell ref="A5:A6"/>
    <mergeCell ref="B5:B6"/>
    <mergeCell ref="C5:F5"/>
    <mergeCell ref="G5:J5"/>
  </mergeCells>
  <printOptions horizontalCentered="1"/>
  <pageMargins left="0.39370078740157483" right="0" top="0.39370078740157483" bottom="0.39370078740157483" header="0.31496062992125984" footer="0.31496062992125984"/>
  <pageSetup paperSize="9" scale="50" orientation="landscape" r:id="rId1"/>
  <headerFooter alignWithMargins="0"/>
  <rowBreaks count="2" manualBreakCount="2">
    <brk id="60" max="13" man="1"/>
    <brk id="1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П1.4</vt:lpstr>
      <vt:lpstr>П1.5</vt:lpstr>
      <vt:lpstr>П1.6</vt:lpstr>
      <vt:lpstr>П1.30 </vt:lpstr>
      <vt:lpstr>'П1.30 '!Заголовки_для_печати</vt:lpstr>
      <vt:lpstr>П1.4!Заголовки_для_печати</vt:lpstr>
      <vt:lpstr>П1.5!Заголовки_для_печати</vt:lpstr>
      <vt:lpstr>П1.6!Заголовки_для_печати</vt:lpstr>
      <vt:lpstr>'П1.30 '!Область_печати</vt:lpstr>
      <vt:lpstr>П1.4!Область_печати</vt:lpstr>
      <vt:lpstr>П1.5!Область_печати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Oxae</dc:creator>
  <cp:lastModifiedBy>Осокина</cp:lastModifiedBy>
  <cp:lastPrinted>2024-02-05T03:54:01Z</cp:lastPrinted>
  <dcterms:created xsi:type="dcterms:W3CDTF">2015-11-25T12:55:18Z</dcterms:created>
  <dcterms:modified xsi:type="dcterms:W3CDTF">2024-02-15T06:50:13Z</dcterms:modified>
</cp:coreProperties>
</file>