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Osokina\Desktop\"/>
    </mc:Choice>
  </mc:AlternateContent>
  <xr:revisionPtr revIDLastSave="0" documentId="13_ncr:1_{8B7A0831-D4CA-4288-AC56-CD052DC5BB09}" xr6:coauthVersionLast="47" xr6:coauthVersionMax="47" xr10:uidLastSave="{00000000-0000-0000-0000-000000000000}"/>
  <bookViews>
    <workbookView xWindow="-120" yWindow="-120" windowWidth="29040" windowHeight="15840" tabRatio="858" activeTab="3" xr2:uid="{00000000-000D-0000-FFFF-FFFF00000000}"/>
  </bookViews>
  <sheets>
    <sheet name="П1.4" sheetId="33" r:id="rId1"/>
    <sheet name="П1.5" sheetId="34" r:id="rId2"/>
    <sheet name="П1.6" sheetId="35" r:id="rId3"/>
    <sheet name="П1.30 " sheetId="36" r:id="rId4"/>
    <sheet name="П2.1" sheetId="39" r:id="rId5"/>
    <sheet name="П 2.2" sheetId="4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5">#REF!</definedName>
    <definedName name="\a" localSheetId="4">#REF!</definedName>
    <definedName name="\a">#REF!</definedName>
    <definedName name="\m" localSheetId="5">#REF!</definedName>
    <definedName name="\m" localSheetId="4">#REF!</definedName>
    <definedName name="\m">#REF!</definedName>
    <definedName name="\n" localSheetId="5">#REF!</definedName>
    <definedName name="\n" localSheetId="4">#REF!</definedName>
    <definedName name="\n">#REF!</definedName>
    <definedName name="\o" localSheetId="5">#REF!</definedName>
    <definedName name="\o" localSheetId="4">#REF!</definedName>
    <definedName name="\o">#REF!</definedName>
    <definedName name="____xlfn.RTD" hidden="1">#NAME?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xlfn.BAHTTEXT" hidden="1">#NAME?</definedName>
    <definedName name="___xlfn.RTD" hidden="1">#NAME?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IntlFixup" hidden="1">TRUE</definedName>
    <definedName name="__xlfn.BAHTTEXT" hidden="1">#NAME?</definedName>
    <definedName name="__xlfn.RTD" hidden="1">#NAME?</definedName>
    <definedName name="_1___123Graph_ACHART_4" hidden="1">#N/A</definedName>
    <definedName name="_10__123Graph_XCHART_3" hidden="1">'[1]pasiva-skutečnost'!$A$15:$A$25</definedName>
    <definedName name="_12__123Graph_XCHART_4" hidden="1">#N/A</definedName>
    <definedName name="_13_Z_ðéóøíï_ïô_ìåì_11D5_A6F7_00508B6540C5_.wvu.Rows" hidden="1">#N/A</definedName>
    <definedName name="_15__123Graph_XCHART_4" hidden="1">'[1]pasiva-skutečnost'!$A$35:$A$48</definedName>
    <definedName name="_2___123Graph_XCHART_3" hidden="1">#N/A</definedName>
    <definedName name="_2__123Graph_ACHART_4" hidden="1">'[1]pasiva-skutečnost'!$C$35:$C$48</definedName>
    <definedName name="_3___123Graph_XCHART_4" hidden="1">#N/A</definedName>
    <definedName name="_4__123Graph_XCHART_3" hidden="1">'[1]pasiva-skutečnost'!$A$15:$A$25</definedName>
    <definedName name="_49Z_ðéóøíï_ïô_ìåì_11D5_A6F7_00508B6540C5_.wvu.Rows" hidden="1">#N/A</definedName>
    <definedName name="_5__123Graph_ACHART_4" hidden="1">'[1]pasiva-skutečnost'!$C$35:$C$48</definedName>
    <definedName name="_6__123Graph_ACHART_4" hidden="1">#N/A</definedName>
    <definedName name="_6__123Graph_XCHART_4" hidden="1">'[1]pasiva-skutečnost'!$A$35:$A$48</definedName>
    <definedName name="_9__123Graph_XCHART_3" hidden="1">#N/A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Order1" hidden="1">255</definedName>
    <definedName name="_Order2" hidden="1">255</definedName>
    <definedName name="_Regression_Out" hidden="1">#N/A</definedName>
    <definedName name="_Regression_X" hidden="1">#N/A</definedName>
    <definedName name="_Regression_Y" hidden="1">#N/A</definedName>
    <definedName name="_SP1" localSheetId="5">[2]FES!#REF!</definedName>
    <definedName name="_SP1" localSheetId="4">[2]FES!#REF!</definedName>
    <definedName name="_SP1">[2]FES!#REF!</definedName>
    <definedName name="_SP10" localSheetId="5">[2]FES!#REF!</definedName>
    <definedName name="_SP10" localSheetId="4">[2]FES!#REF!</definedName>
    <definedName name="_SP10">[2]FES!#REF!</definedName>
    <definedName name="_SP11" localSheetId="5">[2]FES!#REF!</definedName>
    <definedName name="_SP11" localSheetId="4">[2]FES!#REF!</definedName>
    <definedName name="_SP11">[2]FES!#REF!</definedName>
    <definedName name="_SP12" localSheetId="5">[2]FES!#REF!</definedName>
    <definedName name="_SP12" localSheetId="4">[2]FES!#REF!</definedName>
    <definedName name="_SP12">[2]FES!#REF!</definedName>
    <definedName name="_SP13" localSheetId="5">[2]FES!#REF!</definedName>
    <definedName name="_SP13" localSheetId="4">[2]FES!#REF!</definedName>
    <definedName name="_SP13">[2]FES!#REF!</definedName>
    <definedName name="_SP14" localSheetId="5">[2]FES!#REF!</definedName>
    <definedName name="_SP14" localSheetId="4">[2]FES!#REF!</definedName>
    <definedName name="_SP14">[2]FES!#REF!</definedName>
    <definedName name="_SP15" localSheetId="5">[2]FES!#REF!</definedName>
    <definedName name="_SP15" localSheetId="4">[2]FES!#REF!</definedName>
    <definedName name="_SP15">[2]FES!#REF!</definedName>
    <definedName name="_SP16" localSheetId="5">[2]FES!#REF!</definedName>
    <definedName name="_SP16" localSheetId="4">[2]FES!#REF!</definedName>
    <definedName name="_SP16">[2]FES!#REF!</definedName>
    <definedName name="_SP17" localSheetId="5">[2]FES!#REF!</definedName>
    <definedName name="_SP17" localSheetId="4">[2]FES!#REF!</definedName>
    <definedName name="_SP17">[2]FES!#REF!</definedName>
    <definedName name="_SP18" localSheetId="5">[2]FES!#REF!</definedName>
    <definedName name="_SP18" localSheetId="4">[2]FES!#REF!</definedName>
    <definedName name="_SP18">[2]FES!#REF!</definedName>
    <definedName name="_SP19" localSheetId="5">[2]FES!#REF!</definedName>
    <definedName name="_SP19" localSheetId="4">[2]FES!#REF!</definedName>
    <definedName name="_SP19">[2]FES!#REF!</definedName>
    <definedName name="_SP2" localSheetId="5">[2]FES!#REF!</definedName>
    <definedName name="_SP2" localSheetId="4">[2]FES!#REF!</definedName>
    <definedName name="_SP2">[2]FES!#REF!</definedName>
    <definedName name="_SP20" localSheetId="5">[2]FES!#REF!</definedName>
    <definedName name="_SP20" localSheetId="4">[2]FES!#REF!</definedName>
    <definedName name="_SP20">[2]FES!#REF!</definedName>
    <definedName name="_SP3" localSheetId="5">[2]FES!#REF!</definedName>
    <definedName name="_SP3" localSheetId="4">[2]FES!#REF!</definedName>
    <definedName name="_SP3">[2]FES!#REF!</definedName>
    <definedName name="_SP4" localSheetId="5">[2]FES!#REF!</definedName>
    <definedName name="_SP4" localSheetId="4">[2]FES!#REF!</definedName>
    <definedName name="_SP4">[2]FES!#REF!</definedName>
    <definedName name="_SP5" localSheetId="5">[2]FES!#REF!</definedName>
    <definedName name="_SP5" localSheetId="4">[2]FES!#REF!</definedName>
    <definedName name="_SP5">[2]FES!#REF!</definedName>
    <definedName name="_SP7" localSheetId="5">[2]FES!#REF!</definedName>
    <definedName name="_SP7" localSheetId="4">[2]FES!#REF!</definedName>
    <definedName name="_SP7">[2]FES!#REF!</definedName>
    <definedName name="_SP8" localSheetId="5">[2]FES!#REF!</definedName>
    <definedName name="_SP8" localSheetId="4">[2]FES!#REF!</definedName>
    <definedName name="_SP8">[2]FES!#REF!</definedName>
    <definedName name="_SP9" localSheetId="5">[2]FES!#REF!</definedName>
    <definedName name="_SP9" localSheetId="4">[2]FES!#REF!</definedName>
    <definedName name="_SP9">[2]FES!#REF!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essDatabase" hidden="1">"C:\Documents and Settings\Stassovsky\My Documents\MF\Current\2001 PROJECT N_1.mdb"</definedName>
    <definedName name="AS2DocOpenMode" hidden="1">"AS2DocumentBrowse"</definedName>
    <definedName name="AS2NamedRange" hidden="1">5</definedName>
    <definedName name="BLPH1" hidden="1">'[3]Share Price 2002'!#REF!</definedName>
    <definedName name="BLPH10" hidden="1">[4]BlooData!$AB$3</definedName>
    <definedName name="BLPH11" hidden="1">[4]BlooData!$AE$3</definedName>
    <definedName name="BLPH12" hidden="1">[4]BlooData!$AH$3</definedName>
    <definedName name="BLPH13" hidden="1">[4]Values!#REF!</definedName>
    <definedName name="BLPH14" hidden="1">[4]Values!#REF!</definedName>
    <definedName name="BLPH15" hidden="1">[4]BlooData!$AK$3</definedName>
    <definedName name="BLPH16" hidden="1">[4]BlooData!$AN$3</definedName>
    <definedName name="BLPH17" hidden="1">[4]BlooData!$AQ$3</definedName>
    <definedName name="BLPH18" hidden="1">[4]BlooData!$AT$3</definedName>
    <definedName name="BLPH19" hidden="1">[4]BlooData!$AW$3</definedName>
    <definedName name="BLPH2" hidden="1">'[3]Share Price 2002'!#REF!</definedName>
    <definedName name="BLPH3" hidden="1">[4]BlooData!$G$3</definedName>
    <definedName name="BLPH4" hidden="1">'[5]EC552378 Corp Cusip8'!$A$3</definedName>
    <definedName name="BLPH5" hidden="1">'[5]TT333718 Govt'!$A$3</definedName>
    <definedName name="BLPH6" hidden="1">[4]BlooData!$P$3</definedName>
    <definedName name="BLPH7" hidden="1">[4]BlooData!$S$3</definedName>
    <definedName name="BLPH8" hidden="1">[4]BlooData!$V$3</definedName>
    <definedName name="BLPH9" hidden="1">[4]BlooData!$Y$3</definedName>
    <definedName name="CompOt" localSheetId="5">'П 2.2'!CompOt</definedName>
    <definedName name="CompOt" localSheetId="3">'П1.30 '!CompOt</definedName>
    <definedName name="CompOt" localSheetId="4">П2.1!CompOt</definedName>
    <definedName name="CompOt">[0]!CompOt</definedName>
    <definedName name="CompRas" localSheetId="5">'П 2.2'!CompRas</definedName>
    <definedName name="CompRas" localSheetId="3">'П1.30 '!CompRas</definedName>
    <definedName name="CompRas" localSheetId="4">П2.1!CompRas</definedName>
    <definedName name="CompRas">[0]!CompRas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w" localSheetId="5">'П 2.2'!ew</definedName>
    <definedName name="ew" localSheetId="3">'П1.30 '!ew</definedName>
    <definedName name="ew" localSheetId="4">П2.1!ew</definedName>
    <definedName name="ew">[0]!ew</definedName>
    <definedName name="fg" localSheetId="5">'П 2.2'!fg</definedName>
    <definedName name="fg" localSheetId="3">'П1.30 '!fg</definedName>
    <definedName name="fg" localSheetId="4">П2.1!fg</definedName>
    <definedName name="fg">[0]!fg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HTML_CodePage" hidden="1">1252</definedName>
    <definedName name="HTML_Description" hidden="1">""</definedName>
    <definedName name="HTML_Email" hidden="1">""</definedName>
    <definedName name="HTML_Header" hidden="1">"нлмк"</definedName>
    <definedName name="HTML_LastUpdate" hidden="1">"7/8/03"</definedName>
    <definedName name="HTML_LineAfter" hidden="1">FALSE</definedName>
    <definedName name="HTML_LineBefore" hidden="1">FALSE</definedName>
    <definedName name="HTML_Name" hidden="1">"Alex"</definedName>
    <definedName name="HTML_OBDlg2" hidden="1">TRUE</definedName>
    <definedName name="HTML_OBDlg4" hidden="1">TRUE</definedName>
    <definedName name="HTML_OS" hidden="1">1</definedName>
    <definedName name="HTML_PathFileMac" hidden="1">"MacOS 9.1:Desktop Folder:Окончательные Матрицы:MyHTML.html"</definedName>
    <definedName name="HTML_Title" hidden="1">"ценности"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"11/15/2006 11:59:13 AM"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 localSheetId="5">'П 2.2'!k</definedName>
    <definedName name="k" localSheetId="3">'П1.30 '!k</definedName>
    <definedName name="k" localSheetId="4">П2.1!k</definedName>
    <definedName name="k">[0]!k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'[6]16'!$E$15:$I$16,'[6]16'!$E$18:$I$20,'[6]16'!$E$23:$I$23,'[6]16'!$E$26:$I$26,'[6]16'!$E$29:$I$29,'[6]16'!$E$32:$I$32,'[6]16'!$E$35:$I$35,'[6]16'!$B$34,'[6]16'!$B$37</definedName>
    <definedName name="P1_SCOPE_17_PRT" hidden="1">'[6]17'!$E$13:$H$21,'[6]17'!$J$9:$J$11,'[6]17'!$J$13:$J$21,'[6]17'!$E$24:$H$26,'[6]17'!$E$28:$H$36,'[6]17'!$J$24:$M$26,'[6]17'!$J$28:$M$36,'[6]17'!$E$39:$H$41</definedName>
    <definedName name="P1_SCOPE_4_PRT" hidden="1">'[6]4'!$F$23:$I$23,'[6]4'!$F$25:$I$25,'[6]4'!$F$27:$I$31,'[6]4'!$K$14:$N$20,'[6]4'!$K$23:$N$23,'[6]4'!$K$25:$N$25,'[6]4'!$K$27:$N$31,'[6]4'!$P$14:$S$20,'[6]4'!$P$23:$S$23</definedName>
    <definedName name="P1_SCOPE_5_PRT" hidden="1">'[6]5'!$F$23:$I$23,'[6]5'!$F$25:$I$25,'[6]5'!$F$27:$I$31,'[6]5'!$K$14:$N$21,'[6]5'!$K$23:$N$23,'[6]5'!$K$25:$N$25,'[6]5'!$K$27:$N$31,'[6]5'!$P$14:$S$21,'[6]5'!$P$23:$S$23</definedName>
    <definedName name="P1_SCOPE_F1_PRT" hidden="1">'[6]Ф-1 (для АО-энерго)'!$D$74:$E$84,'[6]Ф-1 (для АО-энерго)'!$D$71:$E$72,'[6]Ф-1 (для АО-энерго)'!$D$66:$E$69,'[6]Ф-1 (для АО-энерго)'!$D$61:$E$64</definedName>
    <definedName name="P1_SCOPE_F2_PRT" hidden="1">'[6]Ф-2 (для АО-энерго)'!$G$56,'[6]Ф-2 (для АО-энерго)'!$E$55:$E$56,'[6]Ф-2 (для АО-энерго)'!$F$55:$G$55,'[6]Ф-2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[6]перекрестка!$H$15:$H$19,[6]перекрестка!$H$21:$H$25,[6]перекрестка!$J$14:$J$25,[6]перекрестка!$K$15:$K$19,[6]перекрестка!$K$21:$K$25</definedName>
    <definedName name="P1_SCOPE_SV_LD" hidden="1">#REF!,#REF!,#REF!,#REF!,#REF!,#REF!,#REF!</definedName>
    <definedName name="P1_SCOPE_SV_LD1" hidden="1">[6]свод!$E$70:$M$79,[6]свод!$E$81:$M$81,[6]свод!$E$83:$M$88,[6]свод!$E$90:$M$90,[6]свод!$E$92:$M$96,[6]свод!$E$98:$M$98,[6]свод!$E$101:$M$102</definedName>
    <definedName name="P1_SCOPE_SV_PRT" hidden="1">[6]свод!$E$18:$I$19,[6]свод!$E$23:$H$26,[6]свод!$E$28:$I$29,[6]свод!$E$32:$I$36,[6]свод!$E$38:$I$40,[6]свод!$E$42:$I$53,[6]свод!$E$55:$I$56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'[6]16'!$E$38:$I$38,'[6]16'!$E$41:$I$41,'[6]16'!$E$45:$I$47,'[6]16'!$E$49:$I$49,'[6]16'!$E$53:$I$54,'[6]16'!$E$56:$I$57,'[6]16'!$E$59:$I$59,'[6]16'!$E$9:$I$13</definedName>
    <definedName name="P2_SCOPE_4_PRT" hidden="1">'[6]4'!$P$25:$S$25,'[6]4'!$P$27:$S$31,'[6]4'!$U$14:$X$20,'[6]4'!$U$23:$X$23,'[6]4'!$U$25:$X$25,'[6]4'!$U$27:$X$31,'[6]4'!$Z$14:$AC$20,'[6]4'!$Z$23:$AC$23,'[6]4'!$Z$25:$AC$25</definedName>
    <definedName name="P2_SCOPE_5_PRT" hidden="1">'[6]5'!$P$25:$S$25,'[6]5'!$P$27:$S$31,'[6]5'!$U$14:$X$21,'[6]5'!$U$23:$X$23,'[6]5'!$U$25:$X$25,'[6]5'!$U$27:$X$31,'[6]5'!$Z$14:$AC$21,'[6]5'!$Z$23:$AC$23,'[6]5'!$Z$25:$AC$25</definedName>
    <definedName name="P2_SCOPE_F1_PRT" hidden="1">'[6]Ф-1 (для АО-энерго)'!$D$56:$E$59,'[6]Ф-1 (для АО-энерго)'!$D$34:$E$50,'[6]Ф-1 (для АО-энерго)'!$D$32:$E$32,'[6]Ф-1 (для АО-энерго)'!$D$23:$E$30</definedName>
    <definedName name="P2_SCOPE_F2_PRT" hidden="1">'[6]Ф-2 (для АО-энерго)'!$D$52:$G$54,'[6]Ф-2 (для АО-энерго)'!$C$21:$E$42,'[6]Ф-2 (для АО-энерго)'!$A$12:$E$12,'[6]Ф-2 (для АО-энерго)'!$C$8:$E$11</definedName>
    <definedName name="P2_SCOPE_PER_PRT" hidden="1">[6]перекрестка!$N$14:$N$25,[6]перекрестка!$N$27:$N$31,[6]перекрестка!$J$27:$K$31,[6]перекрестка!$F$27:$H$31,[6]перекрестка!$F$33:$H$37</definedName>
    <definedName name="P2_SCOPE_SV_PRT" hidden="1">[6]свод!$E$58:$I$63,[6]свод!$E$72:$I$79,[6]свод!$E$81:$I$81,[6]свод!$E$85:$H$88,[6]свод!$E$90:$I$90,[6]свод!$E$107:$I$112,[6]свод!$E$114:$I$117</definedName>
    <definedName name="P3_SCOPE_F1_PRT" hidden="1">'[6]Ф-1 (для АО-энерго)'!$E$16:$E$17,'[6]Ф-1 (для АО-энерго)'!$C$4:$D$4,'[6]Ф-1 (для АО-энерго)'!$C$7:$E$10,'[6]Ф-1 (для АО-энерго)'!$A$11:$E$11</definedName>
    <definedName name="P3_SCOPE_PER_PRT" hidden="1">[6]перекрестка!$J$33:$K$37,[6]перекрестка!$N$33:$N$37,[6]перекрестка!$F$39:$H$43,[6]перекрестка!$J$39:$K$43,[6]перекрестка!$N$39:$N$43</definedName>
    <definedName name="P3_SCOPE_SV_PRT" hidden="1">[6]свод!$E$121:$I$121,[6]свод!$E$124:$H$127,[6]свод!$D$135:$G$135,[6]свод!$I$135:$I$140,[6]свод!$H$137:$H$140,[6]свод!$D$138:$G$140,[6]свод!$E$15:$I$16</definedName>
    <definedName name="P4_SCOPE_F1_PRT" hidden="1">'[6]Ф-1 (для АО-энерго)'!$C$13:$E$13,'[6]Ф-1 (для АО-энерго)'!$A$14:$E$14,'[6]Ф-1 (для АО-энерго)'!$C$23:$C$50,'[6]Ф-1 (для АО-энерго)'!$C$54:$C$95</definedName>
    <definedName name="P4_SCOPE_PER_PRT" hidden="1">[6]перекрестка!$F$45:$H$49,[6]перекрестка!$J$45:$K$49,[6]перекрестка!$N$45:$N$49,[6]перекрестка!$F$53:$G$64,[6]перекрестка!$H$54:$H$58</definedName>
    <definedName name="P5_SCOPE_PER_PRT" hidden="1">[6]перекрестка!$H$60:$H$64,[6]перекрестка!$J$53:$J$64,[6]перекрестка!$K$54:$K$58,[6]перекрестка!$K$60:$K$64,[6]перекрестка!$N$53:$N$64</definedName>
    <definedName name="P6_SCOPE_PER_PRT" hidden="1">[6]перекрестка!$F$66:$H$70,[6]перекрестка!$J$66:$K$70,[6]перекрестка!$N$66:$N$70,[6]перекрестка!$F$72:$H$76,[6]перекрестка!$J$72:$K$76</definedName>
    <definedName name="P7_SCOPE_PER_PRT" hidden="1">[6]перекрестка!$N$72:$N$76,[6]перекрестка!$F$78:$H$82,[6]перекрестка!$J$78:$K$82,[6]перекрестка!$N$78:$N$82,[6]перекрестка!$F$84:$H$88</definedName>
    <definedName name="P8_SCOPE_PER_PRT" localSheetId="5" hidden="1">[6]перекрестка!$J$84:$K$88,[6]перекрестка!$N$84:$N$88,[6]перекрестка!$F$14:$G$25,P1_SCOPE_PER_PRT,P2_SCOPE_PER_PRT,P3_SCOPE_PER_PRT,P4_SCOPE_PER_PRT</definedName>
    <definedName name="P8_SCOPE_PER_PRT" localSheetId="3" hidden="1">[6]перекрестка!$J$84:$K$88,[6]перекрестка!$N$84:$N$88,[6]перекрестка!$F$14:$G$25,P1_SCOPE_PER_PRT,P2_SCOPE_PER_PRT,P3_SCOPE_PER_PRT,P4_SCOPE_PER_PRT</definedName>
    <definedName name="P8_SCOPE_PER_PRT" localSheetId="4" hidden="1">[6]перекрестка!$J$84:$K$88,[6]перекрестка!$N$84:$N$88,[6]перекрестка!$F$14:$G$25,P1_SCOPE_PER_PRT,P2_SCOPE_PER_PRT,P3_SCOPE_PER_PRT,P4_SCOPE_PER_PRT</definedName>
    <definedName name="P8_SCOPE_PER_PRT" hidden="1">[6]перекрестка!$J$84:$K$88,[6]перекрестка!$N$84:$N$88,[6]перекрестка!$F$14:$G$25,P1_SCOPE_PER_PRT,P2_SCOPE_PER_PRT,P3_SCOPE_PER_PRT,P4_SCOPE_PER_PRT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egion_name">[7]Титульный!$E$6</definedName>
    <definedName name="REGIONS">[6]TEHSHEET!$C$6:$C$93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1_" localSheetId="5">#REF!</definedName>
    <definedName name="S1_" localSheetId="4">#REF!</definedName>
    <definedName name="S1_">#REF!</definedName>
    <definedName name="S10_" localSheetId="5">#REF!</definedName>
    <definedName name="S10_" localSheetId="4">#REF!</definedName>
    <definedName name="S10_">#REF!</definedName>
    <definedName name="S11_" localSheetId="5">#REF!</definedName>
    <definedName name="S11_" localSheetId="4">#REF!</definedName>
    <definedName name="S11_">#REF!</definedName>
    <definedName name="S12_" localSheetId="5">#REF!</definedName>
    <definedName name="S12_" localSheetId="4">#REF!</definedName>
    <definedName name="S12_">#REF!</definedName>
    <definedName name="S13_" localSheetId="5">#REF!</definedName>
    <definedName name="S13_" localSheetId="4">#REF!</definedName>
    <definedName name="S13_">#REF!</definedName>
    <definedName name="S14_" localSheetId="5">#REF!</definedName>
    <definedName name="S14_" localSheetId="4">#REF!</definedName>
    <definedName name="S14_">#REF!</definedName>
    <definedName name="S15_" localSheetId="5">#REF!</definedName>
    <definedName name="S15_" localSheetId="4">#REF!</definedName>
    <definedName name="S15_">#REF!</definedName>
    <definedName name="S16_" localSheetId="5">#REF!</definedName>
    <definedName name="S16_" localSheetId="4">#REF!</definedName>
    <definedName name="S16_">#REF!</definedName>
    <definedName name="S17_" localSheetId="5">#REF!</definedName>
    <definedName name="S17_" localSheetId="4">#REF!</definedName>
    <definedName name="S17_">#REF!</definedName>
    <definedName name="S18_" localSheetId="5">#REF!</definedName>
    <definedName name="S18_" localSheetId="4">#REF!</definedName>
    <definedName name="S18_">#REF!</definedName>
    <definedName name="S19_" localSheetId="5">#REF!</definedName>
    <definedName name="S19_" localSheetId="4">#REF!</definedName>
    <definedName name="S19_">#REF!</definedName>
    <definedName name="S2_" localSheetId="5">#REF!</definedName>
    <definedName name="S2_" localSheetId="4">#REF!</definedName>
    <definedName name="S2_">#REF!</definedName>
    <definedName name="S20_" localSheetId="5">#REF!</definedName>
    <definedName name="S20_" localSheetId="4">#REF!</definedName>
    <definedName name="S20_">#REF!</definedName>
    <definedName name="S3_" localSheetId="5">#REF!</definedName>
    <definedName name="S3_" localSheetId="4">#REF!</definedName>
    <definedName name="S3_">#REF!</definedName>
    <definedName name="S4_" localSheetId="5">#REF!</definedName>
    <definedName name="S4_" localSheetId="4">#REF!</definedName>
    <definedName name="S4_">#REF!</definedName>
    <definedName name="S5_" localSheetId="5">#REF!</definedName>
    <definedName name="S5_" localSheetId="4">#REF!</definedName>
    <definedName name="S5_">#REF!</definedName>
    <definedName name="S6_" localSheetId="5">#REF!</definedName>
    <definedName name="S6_" localSheetId="4">#REF!</definedName>
    <definedName name="S6_">#REF!</definedName>
    <definedName name="S7_" localSheetId="5">#REF!</definedName>
    <definedName name="S7_" localSheetId="4">#REF!</definedName>
    <definedName name="S7_">#REF!</definedName>
    <definedName name="S8_" localSheetId="5">#REF!</definedName>
    <definedName name="S8_" localSheetId="4">#REF!</definedName>
    <definedName name="S8_">#REF!</definedName>
    <definedName name="S9_" localSheetId="5">#REF!</definedName>
    <definedName name="S9_" localSheetId="4">#REF!</definedName>
    <definedName name="S9_">#REF!</definedName>
    <definedName name="SAPBEXhrIndnt" hidden="1">3</definedName>
    <definedName name="SAPBEXrevision" hidden="1">1</definedName>
    <definedName name="SAPBEXsysID" hidden="1">"BWP"</definedName>
    <definedName name="SAPBEXwbID" hidden="1">"67TWS3K7TFS2FYADW85707BPT"</definedName>
    <definedName name="SCENARIOS">[6]TEHSHEET!$K$6:$K$7</definedName>
    <definedName name="SCOPE_16_PRT" localSheetId="5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>P1_SCOPE_16_PRT,P2_SCOPE_16_PRT</definedName>
    <definedName name="SCOPE_17.1_PRT">'[6]17.1'!$D$14:$F$17,'[6]17.1'!$D$19:$F$22,'[6]17.1'!$I$9:$I$12,'[6]17.1'!$I$14:$I$17,'[6]17.1'!$I$19:$I$22,'[6]17.1'!$D$9:$F$12</definedName>
    <definedName name="SCOPE_17_PRT" localSheetId="5">'[6]17'!$J$39:$M$41,'[6]17'!$E$43:$H$51,'[6]17'!$J$43:$M$51,'[6]17'!$E$54:$H$56,'[6]17'!$E$58:$H$66,'[6]17'!$E$69:$M$81,'[6]17'!$E$9:$H$11,P1_SCOPE_17_PRT</definedName>
    <definedName name="SCOPE_17_PRT" localSheetId="3">'[6]17'!$J$39:$M$41,'[6]17'!$E$43:$H$51,'[6]17'!$J$43:$M$51,'[6]17'!$E$54:$H$56,'[6]17'!$E$58:$H$66,'[6]17'!$E$69:$M$81,'[6]17'!$E$9:$H$11,P1_SCOPE_17_PRT</definedName>
    <definedName name="SCOPE_17_PRT" localSheetId="4">'[6]17'!$J$39:$M$41,'[6]17'!$E$43:$H$51,'[6]17'!$J$43:$M$51,'[6]17'!$E$54:$H$56,'[6]17'!$E$58:$H$66,'[6]17'!$E$69:$M$81,'[6]17'!$E$9:$H$11,P1_SCOPE_17_PRT</definedName>
    <definedName name="SCOPE_17_PRT">'[6]17'!$J$39:$M$41,'[6]17'!$E$43:$H$51,'[6]17'!$J$43:$M$51,'[6]17'!$E$54:$H$56,'[6]17'!$E$58:$H$66,'[6]17'!$E$69:$M$81,'[6]17'!$E$9:$H$11,P1_SCOPE_17_PRT</definedName>
    <definedName name="SCOPE_24_LD">'[6]24'!$E$8:$J$47,'[6]24'!$E$49:$J$66</definedName>
    <definedName name="SCOPE_24_PRT">'[6]24'!$E$41:$I$41,'[6]24'!$E$34:$I$34,'[6]24'!$E$36:$I$36,'[6]24'!$E$43:$I$43</definedName>
    <definedName name="SCOPE_25_PRT">'[6]25'!$E$20:$I$20,'[6]25'!$E$34:$I$34,'[6]25'!$E$41:$I$41,'[6]25'!$E$8:$I$10</definedName>
    <definedName name="SCOPE_4_PRT" localSheetId="5">'[6]4'!$Z$27:$AC$31,'[6]4'!$F$14:$I$20,P1_SCOPE_4_PRT,P2_SCOPE_4_PRT</definedName>
    <definedName name="SCOPE_4_PRT" localSheetId="3">'[6]4'!$Z$27:$AC$31,'[6]4'!$F$14:$I$20,P1_SCOPE_4_PRT,P2_SCOPE_4_PRT</definedName>
    <definedName name="SCOPE_4_PRT" localSheetId="4">'[6]4'!$Z$27:$AC$31,'[6]4'!$F$14:$I$20,P1_SCOPE_4_PRT,P2_SCOPE_4_PRT</definedName>
    <definedName name="SCOPE_4_PRT">'[6]4'!$Z$27:$AC$31,'[6]4'!$F$14:$I$20,P1_SCOPE_4_PRT,P2_SCOPE_4_PRT</definedName>
    <definedName name="SCOPE_5_PRT" localSheetId="5">'[6]5'!$Z$27:$AC$31,'[6]5'!$F$14:$I$21,P1_SCOPE_5_PRT,P2_SCOPE_5_PRT</definedName>
    <definedName name="SCOPE_5_PRT" localSheetId="3">'[6]5'!$Z$27:$AC$31,'[6]5'!$F$14:$I$21,P1_SCOPE_5_PRT,P2_SCOPE_5_PRT</definedName>
    <definedName name="SCOPE_5_PRT" localSheetId="4">'[6]5'!$Z$27:$AC$31,'[6]5'!$F$14:$I$21,P1_SCOPE_5_PRT,P2_SCOPE_5_PRT</definedName>
    <definedName name="SCOPE_5_PRT">'[6]5'!$Z$27:$AC$31,'[6]5'!$F$14:$I$21,P1_SCOPE_5_PRT,P2_SCOPE_5_PRT</definedName>
    <definedName name="SCOPE_F1_PRT" localSheetId="5">'[6]Ф-1 (для АО-энерго)'!$D$86:$E$95,P1_SCOPE_F1_PRT,P2_SCOPE_F1_PRT,P3_SCOPE_F1_PRT,P4_SCOPE_F1_PRT</definedName>
    <definedName name="SCOPE_F1_PRT" localSheetId="3">'[6]Ф-1 (для АО-энерго)'!$D$86:$E$95,P1_SCOPE_F1_PRT,P2_SCOPE_F1_PRT,P3_SCOPE_F1_PRT,P4_SCOPE_F1_PRT</definedName>
    <definedName name="SCOPE_F1_PRT" localSheetId="4">'[6]Ф-1 (для АО-энерго)'!$D$86:$E$95,P1_SCOPE_F1_PRT,P2_SCOPE_F1_PRT,P3_SCOPE_F1_PRT,P4_SCOPE_F1_PRT</definedName>
    <definedName name="SCOPE_F1_PRT">'[6]Ф-1 (для АО-энерго)'!$D$86:$E$95,P1_SCOPE_F1_PRT,P2_SCOPE_F1_PRT,P3_SCOPE_F1_PRT,P4_SCOPE_F1_PRT</definedName>
    <definedName name="SCOPE_F2_PRT" localSheetId="5">'[6]Ф-2 (для АО-энерго)'!$C$5:$D$5,'[6]Ф-2 (для АО-энерго)'!$C$52:$C$57,'[6]Ф-2 (для АО-энерго)'!$D$57:$G$57,P1_SCOPE_F2_PRT,P2_SCOPE_F2_PRT</definedName>
    <definedName name="SCOPE_F2_PRT" localSheetId="3">'[6]Ф-2 (для АО-энерго)'!$C$5:$D$5,'[6]Ф-2 (для АО-энерго)'!$C$52:$C$57,'[6]Ф-2 (для АО-энерго)'!$D$57:$G$57,P1_SCOPE_F2_PRT,P2_SCOPE_F2_PRT</definedName>
    <definedName name="SCOPE_F2_PRT" localSheetId="4">'[6]Ф-2 (для АО-энерго)'!$C$5:$D$5,'[6]Ф-2 (для АО-энерго)'!$C$52:$C$57,'[6]Ф-2 (для АО-энерго)'!$D$57:$G$57,P1_SCOPE_F2_PRT,P2_SCOPE_F2_PRT</definedName>
    <definedName name="SCOPE_F2_PRT">'[6]Ф-2 (для АО-энерго)'!$C$5:$D$5,'[6]Ф-2 (для АО-энерго)'!$C$52:$C$57,'[6]Ф-2 (для АО-энерго)'!$D$57:$G$57,P1_SCOPE_F2_PRT,P2_SCOPE_F2_PRT</definedName>
    <definedName name="SCOPE_PER_PRT" localSheetId="5">P5_SCOPE_PER_PRT,P6_SCOPE_PER_PRT,P7_SCOPE_PER_PRT,'П 2.2'!P8_SCOPE_PER_PRT</definedName>
    <definedName name="SCOPE_PER_PRT" localSheetId="3">P5_SCOPE_PER_PRT,P6_SCOPE_PER_PRT,P7_SCOPE_PER_PRT,'П1.30 '!P8_SCOPE_PER_PRT</definedName>
    <definedName name="SCOPE_PER_PRT" localSheetId="4">P5_SCOPE_PER_PRT,P6_SCOPE_PER_PRT,P7_SCOPE_PER_PRT,П2.1!P8_SCOPE_PER_PRT</definedName>
    <definedName name="SCOPE_PER_PRT">P5_SCOPE_PER_PRT,P6_SCOPE_PER_PRT,P7_SCOPE_PER_PRT,P8_SCOPE_PER_PRT</definedName>
    <definedName name="SCOPE_SPR_PRT">[6]Справочники!$D$21:$J$22,[6]Справочники!$E$13:$I$14,[6]Справочники!$F$27:$H$28</definedName>
    <definedName name="SCOPE_SV_LD1" localSheetId="5">[6]свод!$E$104:$M$104,[6]свод!$E$106:$M$117,[6]свод!$E$120:$M$121,[6]свод!$E$123:$M$127,[6]свод!$E$10:$M$68,P1_SCOPE_SV_LD1</definedName>
    <definedName name="SCOPE_SV_LD1" localSheetId="3">[6]свод!$E$104:$M$104,[6]свод!$E$106:$M$117,[6]свод!$E$120:$M$121,[6]свод!$E$123:$M$127,[6]свод!$E$10:$M$68,P1_SCOPE_SV_LD1</definedName>
    <definedName name="SCOPE_SV_LD1" localSheetId="4">[6]свод!$E$104:$M$104,[6]свод!$E$106:$M$117,[6]свод!$E$120:$M$121,[6]свод!$E$123:$M$127,[6]свод!$E$10:$M$68,P1_SCOPE_SV_LD1</definedName>
    <definedName name="SCOPE_SV_LD1">[6]свод!$E$104:$M$104,[6]свод!$E$106:$M$117,[6]свод!$E$120:$M$121,[6]свод!$E$123:$M$127,[6]свод!$E$10:$M$68,P1_SCOPE_SV_LD1</definedName>
    <definedName name="SCOPE_SV_PRT" localSheetId="5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>P1_SCOPE_SV_PRT,P2_SCOPE_SV_PRT,P3_SCOPE_SV_PRT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6</definedName>
    <definedName name="solver_nwt" hidden="1">1</definedName>
    <definedName name="solver_pre" hidden="1">0.000001</definedName>
    <definedName name="solver_rel1" hidden="1">2</definedName>
    <definedName name="solver_rel2" hidden="1">3</definedName>
    <definedName name="solver_rel3" hidden="1">3</definedName>
    <definedName name="solver_rel4" hidden="1">3</definedName>
    <definedName name="solver_rel5" hidden="1">3</definedName>
    <definedName name="solver_rel6" hidden="1">3</definedName>
    <definedName name="solver_rhs1" hidden="1">3600</definedName>
    <definedName name="solver_rhs2" hidden="1">9770</definedName>
    <definedName name="solver_rhs3" hidden="1">660</definedName>
    <definedName name="solver_rhs4" hidden="1">5320</definedName>
    <definedName name="solver_rhs5" hidden="1">214</definedName>
    <definedName name="solver_rhs6" hidden="1">350</definedName>
    <definedName name="solver_scl" hidden="1">0</definedName>
    <definedName name="solver_sho" hidden="1">0</definedName>
    <definedName name="solver_tim" hidden="1">200</definedName>
    <definedName name="solver_tmp" hidden="1">350</definedName>
    <definedName name="solver_tol" hidden="1">0.05</definedName>
    <definedName name="solver_typ" hidden="1">3</definedName>
    <definedName name="solver_val" hidden="1">74233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qrweqr" hidden="1">#REF!</definedName>
    <definedName name="wqw" hidden="1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LRPARAMS_Currency" hidden="1">'[8]ПРИЛОЖЕНИЕ 2'!$D$6</definedName>
    <definedName name="XLRPARAMS_Name" hidden="1">'[8]ПРИЛОЖЕНИЕ 2'!$B$6</definedName>
    <definedName name="XLRPARAMS_Period" hidden="1">'[8]ПРИЛОЖЕНИЕ 2'!$C$6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31E4AD08_B536_461B_968A_A35FD04F3581_.wvu.PrintArea" localSheetId="5" hidden="1">'П 2.2'!$C$3:$K$54</definedName>
    <definedName name="Z_31E4AD08_B536_461B_968A_A35FD04F3581_.wvu.PrintArea" localSheetId="4" hidden="1">'П2.1'!$A$3:$G$57</definedName>
    <definedName name="Z_31E4AD08_B536_461B_968A_A35FD04F3581_.wvu.PrintTitles" localSheetId="5" hidden="1">'П 2.2'!$C:$D</definedName>
    <definedName name="Z_31E4AD08_B536_461B_968A_A35FD04F3581_.wvu.PrintTitles" localSheetId="4" hidden="1">'П2.1'!$A:$B</definedName>
    <definedName name="Z_31E4AD08_B536_461B_968A_A35FD04F3581_.wvu.Rows" localSheetId="5" hidden="1">'П 2.2'!$21:$21</definedName>
    <definedName name="Z_31E4AD08_B536_461B_968A_A35FD04F3581_.wvu.Rows" localSheetId="4" hidden="1">'П2.1'!$24:$24</definedName>
    <definedName name="Z_54D2BE98_848D_4F9C_B0F7_738E90419FBF_.wvu.Cols" localSheetId="4" hidden="1">'П2.1'!$D:$G</definedName>
    <definedName name="Z_54D2BE98_848D_4F9C_B0F7_738E90419FBF_.wvu.PrintArea" localSheetId="5" hidden="1">'П 2.2'!$C$3:$K$54</definedName>
    <definedName name="Z_54D2BE98_848D_4F9C_B0F7_738E90419FBF_.wvu.PrintArea" localSheetId="4" hidden="1">'П2.1'!$A$3:$G$57</definedName>
    <definedName name="Z_54D2BE98_848D_4F9C_B0F7_738E90419FBF_.wvu.PrintTitles" localSheetId="5" hidden="1">'П 2.2'!$C:$D</definedName>
    <definedName name="Z_54D2BE98_848D_4F9C_B0F7_738E90419FBF_.wvu.PrintTitles" localSheetId="4" hidden="1">'П2.1'!$A:$B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23ё" localSheetId="5">'П 2.2'!в23ё</definedName>
    <definedName name="в23ё" localSheetId="3">'П1.30 '!в23ё</definedName>
    <definedName name="в23ё" localSheetId="4">П2.1!в23ё</definedName>
    <definedName name="в23ё">[0]!в23ё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localSheetId="5">'П 2.2'!вв</definedName>
    <definedName name="вв" localSheetId="3">'П1.30 '!вв</definedName>
    <definedName name="вв" localSheetId="4">П2.1!вв</definedName>
    <definedName name="вв">[0]!вв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в" hidden="1">#N/A</definedName>
    <definedName name="второй" localSheetId="5">#REF!</definedName>
    <definedName name="второй" localSheetId="4">#REF!</definedName>
    <definedName name="второй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5">'П 2.2'!$C:$D</definedName>
    <definedName name="_xlnm.Print_Titles" localSheetId="3">'П1.30 '!$6:$6</definedName>
    <definedName name="_xlnm.Print_Titles" localSheetId="0">'П1.4'!$A:$C</definedName>
    <definedName name="_xlnm.Print_Titles" localSheetId="1">'П1.5'!$A:$C</definedName>
    <definedName name="_xlnm.Print_Titles" localSheetId="2">'П1.6'!$1:$7</definedName>
    <definedName name="_xlnm.Print_Titles" localSheetId="4">'П2.1'!$A:$B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localSheetId="5">'П 2.2'!й</definedName>
    <definedName name="й" localSheetId="3">'П1.30 '!й</definedName>
    <definedName name="й" localSheetId="4">П2.1!й</definedName>
    <definedName name="й">[0]!й</definedName>
    <definedName name="йй" localSheetId="5">'П 2.2'!йй</definedName>
    <definedName name="йй" localSheetId="3">'П1.30 '!йй</definedName>
    <definedName name="йй" localSheetId="4">П2.1!йй</definedName>
    <definedName name="йй">[0]!йй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цу" hidden="1">{#N/A,#N/A,TRUE,"Лист2"}</definedName>
    <definedName name="ке" localSheetId="5">'П 2.2'!ке</definedName>
    <definedName name="ке" localSheetId="3">'П1.30 '!ке</definedName>
    <definedName name="ке" localSheetId="4">П2.1!ке</definedName>
    <definedName name="ке">[0]!ке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ым" localSheetId="5">'П 2.2'!мым</definedName>
    <definedName name="мым" localSheetId="3">'П1.30 '!мым</definedName>
    <definedName name="мым" localSheetId="4">П2.1!мым</definedName>
    <definedName name="мым">[0]!мым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_xlnm.Print_Area" localSheetId="5">'П 2.2'!$A$3:$G$54</definedName>
    <definedName name="_xlnm.Print_Area" localSheetId="3">'П1.30 '!$A$1:$N$159</definedName>
    <definedName name="_xlnm.Print_Area" localSheetId="0">'П1.4'!$A$1:$R$36</definedName>
    <definedName name="_xlnm.Print_Area" localSheetId="1">'П1.5'!$A$1:$X$38</definedName>
    <definedName name="_xlnm.Print_Area" localSheetId="4">'П2.1'!$A$3:$G$50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ервый" localSheetId="5">#REF!</definedName>
    <definedName name="первый" localSheetId="4">#REF!</definedName>
    <definedName name="первый">#REF!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л" hidden="1">"CPBD6WTRUEFAZMP2FHSLP2KUP"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" localSheetId="5">'П 2.2'!с</definedName>
    <definedName name="с" localSheetId="3">'П1.30 '!с</definedName>
    <definedName name="с" localSheetId="4">П2.1!с</definedName>
    <definedName name="с">[0]!с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localSheetId="5">'П 2.2'!сс</definedName>
    <definedName name="сс" localSheetId="3">'П1.30 '!сс</definedName>
    <definedName name="сс" localSheetId="4">П2.1!сс</definedName>
    <definedName name="сс">[0]!сс</definedName>
    <definedName name="сссс" localSheetId="5">'П 2.2'!сссс</definedName>
    <definedName name="сссс" localSheetId="3">'П1.30 '!сссс</definedName>
    <definedName name="сссс" localSheetId="4">П2.1!сссс</definedName>
    <definedName name="сссс">[0]!сссс</definedName>
    <definedName name="ссы" localSheetId="5">'П 2.2'!ссы</definedName>
    <definedName name="ссы" localSheetId="3">'П1.30 '!ссы</definedName>
    <definedName name="ссы" localSheetId="4">П2.1!ссы</definedName>
    <definedName name="ссы">[0]!ссы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ретий" localSheetId="5">#REF!</definedName>
    <definedName name="третий" localSheetId="4">#REF!</definedName>
    <definedName name="третий">#REF!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localSheetId="5">'П 2.2'!у</definedName>
    <definedName name="у" localSheetId="3">'П1.30 '!у</definedName>
    <definedName name="у" localSheetId="4">П2.1!у</definedName>
    <definedName name="у">[0]!у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localSheetId="5">'П 2.2'!ц</definedName>
    <definedName name="ц" localSheetId="3">'П1.30 '!ц</definedName>
    <definedName name="ц" localSheetId="4">П2.1!ц</definedName>
    <definedName name="ц">[0]!ц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" localSheetId="5">'П 2.2'!цу</definedName>
    <definedName name="цу" localSheetId="3">'П1.30 '!цу</definedName>
    <definedName name="цу" localSheetId="4">П2.1!цу</definedName>
    <definedName name="цу">[0]!цу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етвертый" localSheetId="5">#REF!</definedName>
    <definedName name="четвертый" localSheetId="4">#REF!</definedName>
    <definedName name="четвертый">#REF!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в" localSheetId="5">'П 2.2'!ыв</definedName>
    <definedName name="ыв" localSheetId="3">'П1.30 '!ыв</definedName>
    <definedName name="ыв" localSheetId="4">П2.1!ыв</definedName>
    <definedName name="ыв">[0]!ыв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 localSheetId="5">'П 2.2'!ыыыы</definedName>
    <definedName name="ыыыы" localSheetId="3">'П1.30 '!ыыыы</definedName>
    <definedName name="ыыыы" localSheetId="4">П2.1!ыыыы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5" i="36" l="1"/>
  <c r="K75" i="36"/>
  <c r="I75" i="36"/>
  <c r="G75" i="36"/>
  <c r="E75" i="36"/>
  <c r="C75" i="36"/>
  <c r="B75" i="36"/>
  <c r="I13" i="36"/>
  <c r="E13" i="36"/>
  <c r="N16" i="34"/>
  <c r="O16" i="34"/>
  <c r="E16" i="34"/>
  <c r="J16" i="34"/>
  <c r="O22" i="34"/>
  <c r="N22" i="34"/>
  <c r="I22" i="34"/>
  <c r="D22" i="34"/>
  <c r="M135" i="36"/>
  <c r="M114" i="36"/>
  <c r="M115" i="36" s="1"/>
  <c r="I114" i="36"/>
  <c r="I115" i="36" s="1"/>
  <c r="G114" i="36"/>
  <c r="G115" i="36" s="1"/>
  <c r="E114" i="36"/>
  <c r="E115" i="36" s="1"/>
  <c r="C114" i="36"/>
  <c r="C115" i="36" s="1"/>
  <c r="M31" i="36"/>
  <c r="K131" i="35"/>
  <c r="J131" i="35"/>
  <c r="I131" i="35"/>
  <c r="J133" i="35"/>
  <c r="E133" i="35"/>
  <c r="O18" i="34"/>
  <c r="I137" i="36"/>
  <c r="G137" i="36"/>
  <c r="I112" i="36"/>
  <c r="G112" i="36"/>
  <c r="E137" i="36"/>
  <c r="C137" i="36"/>
  <c r="K137" i="36" s="1"/>
  <c r="E112" i="36"/>
  <c r="C112" i="36"/>
  <c r="J130" i="35"/>
  <c r="P34" i="34"/>
  <c r="Q37" i="34"/>
  <c r="K130" i="35"/>
  <c r="J126" i="35"/>
  <c r="K115" i="35"/>
  <c r="J115" i="35"/>
  <c r="O19" i="34"/>
  <c r="Q34" i="34"/>
  <c r="N34" i="34" s="1"/>
  <c r="O30" i="34"/>
  <c r="K134" i="35"/>
  <c r="M137" i="36" s="1"/>
  <c r="K125" i="35"/>
  <c r="F134" i="35"/>
  <c r="F125" i="35"/>
  <c r="H125" i="35"/>
  <c r="C125" i="35"/>
  <c r="M125" i="35" s="1"/>
  <c r="H80" i="35" l="1"/>
  <c r="C80" i="35"/>
  <c r="M80" i="35" s="1"/>
  <c r="H33" i="35"/>
  <c r="C33" i="35"/>
  <c r="M33" i="35" s="1"/>
  <c r="E41" i="35"/>
  <c r="O28" i="34"/>
  <c r="O27" i="34" s="1"/>
  <c r="P18" i="34"/>
  <c r="Q21" i="34"/>
  <c r="O23" i="34"/>
  <c r="K126" i="35"/>
  <c r="D129" i="35"/>
  <c r="D123" i="35"/>
  <c r="N18" i="34" l="1"/>
  <c r="I119" i="35"/>
  <c r="K132" i="35" l="1"/>
  <c r="I129" i="35"/>
  <c r="O27" i="33" l="1"/>
  <c r="P27" i="33"/>
  <c r="Q27" i="33"/>
  <c r="L26" i="33"/>
  <c r="K26" i="33"/>
  <c r="J26" i="33"/>
  <c r="F26" i="33"/>
  <c r="G26" i="33"/>
  <c r="J129" i="35"/>
  <c r="H129" i="35" s="1"/>
  <c r="E129" i="35"/>
  <c r="M129" i="35" s="1"/>
  <c r="C129" i="35"/>
  <c r="H84" i="35"/>
  <c r="C84" i="35"/>
  <c r="B84" i="35"/>
  <c r="B129" i="35" s="1"/>
  <c r="H39" i="35"/>
  <c r="C39" i="35"/>
  <c r="P23" i="34"/>
  <c r="P20" i="34"/>
  <c r="P16" i="34" s="1"/>
  <c r="E118" i="35"/>
  <c r="C118" i="35" s="1"/>
  <c r="D117" i="35"/>
  <c r="H118" i="35"/>
  <c r="H73" i="35"/>
  <c r="C73" i="35"/>
  <c r="H25" i="35"/>
  <c r="H26" i="35"/>
  <c r="C25" i="35"/>
  <c r="C26" i="35"/>
  <c r="Q26" i="33" l="1"/>
  <c r="P26" i="33"/>
  <c r="M84" i="35"/>
  <c r="M39" i="35"/>
  <c r="M12" i="36"/>
  <c r="I27" i="36"/>
  <c r="I133" i="36" s="1"/>
  <c r="G27" i="36"/>
  <c r="G133" i="36" s="1"/>
  <c r="E27" i="36"/>
  <c r="E133" i="36" s="1"/>
  <c r="C27" i="36"/>
  <c r="C133" i="36" s="1"/>
  <c r="N29" i="34" l="1"/>
  <c r="D34" i="34"/>
  <c r="I29" i="34" l="1"/>
  <c r="D29" i="34"/>
  <c r="I115" i="35"/>
  <c r="H115" i="35" s="1"/>
  <c r="F133" i="35"/>
  <c r="C133" i="35" s="1"/>
  <c r="K133" i="35"/>
  <c r="C88" i="35"/>
  <c r="H88" i="35"/>
  <c r="C43" i="35"/>
  <c r="H43" i="35"/>
  <c r="H133" i="35" l="1"/>
  <c r="M43" i="35"/>
  <c r="M88" i="35"/>
  <c r="M133" i="35"/>
  <c r="K119" i="35"/>
  <c r="F119" i="35"/>
  <c r="K103" i="35"/>
  <c r="O28" i="33"/>
  <c r="I29" i="36" l="1"/>
  <c r="I86" i="36" s="1"/>
  <c r="G29" i="36"/>
  <c r="G86" i="36" s="1"/>
  <c r="E29" i="36"/>
  <c r="M29" i="36" s="1"/>
  <c r="M86" i="36" s="1"/>
  <c r="C29" i="36"/>
  <c r="C86" i="36" s="1"/>
  <c r="I16" i="36"/>
  <c r="I15" i="36"/>
  <c r="I14" i="36"/>
  <c r="E16" i="36"/>
  <c r="E15" i="36"/>
  <c r="M15" i="36" s="1"/>
  <c r="E14" i="36"/>
  <c r="M14" i="36" s="1"/>
  <c r="M16" i="36" l="1"/>
  <c r="E86" i="36"/>
  <c r="J136" i="35" l="1"/>
  <c r="I135" i="35"/>
  <c r="D135" i="35"/>
  <c r="C90" i="35"/>
  <c r="H90" i="35"/>
  <c r="C45" i="35"/>
  <c r="H45" i="35"/>
  <c r="D122" i="35"/>
  <c r="I122" i="35"/>
  <c r="I123" i="35"/>
  <c r="K104" i="35"/>
  <c r="Q16" i="34"/>
  <c r="Q30" i="34"/>
  <c r="N30" i="34" s="1"/>
  <c r="Q31" i="34"/>
  <c r="P37" i="34"/>
  <c r="P31" i="34" s="1"/>
  <c r="O37" i="34"/>
  <c r="P11" i="34" s="1"/>
  <c r="P7" i="34" s="1"/>
  <c r="Q12" i="34" s="1"/>
  <c r="Q23" i="34"/>
  <c r="N23" i="34" l="1"/>
  <c r="C135" i="35"/>
  <c r="D131" i="35"/>
  <c r="M90" i="35"/>
  <c r="M45" i="35"/>
  <c r="H135" i="35"/>
  <c r="M135" i="35" s="1"/>
  <c r="N37" i="34"/>
  <c r="M23" i="36" s="1"/>
  <c r="L16" i="34"/>
  <c r="K16" i="34"/>
  <c r="G16" i="34"/>
  <c r="F16" i="34"/>
  <c r="Q7" i="34" l="1"/>
  <c r="K11" i="34"/>
  <c r="I116" i="35"/>
  <c r="I130" i="35"/>
  <c r="H72" i="35" l="1"/>
  <c r="J117" i="35"/>
  <c r="H117" i="35" s="1"/>
  <c r="H82" i="35"/>
  <c r="H37" i="35"/>
  <c r="J134" i="35"/>
  <c r="M112" i="36" s="1"/>
  <c r="K108" i="35"/>
  <c r="J104" i="35"/>
  <c r="I104" i="35"/>
  <c r="M27" i="36" l="1"/>
  <c r="M133" i="36" s="1"/>
  <c r="N27" i="34"/>
  <c r="J127" i="35"/>
  <c r="E127" i="35"/>
  <c r="C127" i="35" s="1"/>
  <c r="C82" i="35"/>
  <c r="M82" i="35" s="1"/>
  <c r="H127" i="35" l="1"/>
  <c r="J120" i="35"/>
  <c r="H131" i="35"/>
  <c r="M127" i="35"/>
  <c r="D119" i="35" l="1"/>
  <c r="E117" i="35"/>
  <c r="C117" i="35" s="1"/>
  <c r="M117" i="35" s="1"/>
  <c r="C72" i="35"/>
  <c r="M72" i="35" s="1"/>
  <c r="M25" i="35"/>
  <c r="C37" i="35"/>
  <c r="M37" i="35" s="1"/>
  <c r="L16" i="33"/>
  <c r="K16" i="33"/>
  <c r="J16" i="33"/>
  <c r="E16" i="33"/>
  <c r="F16" i="33"/>
  <c r="G16" i="33"/>
  <c r="E136" i="35" l="1"/>
  <c r="D128" i="35"/>
  <c r="C128" i="35" s="1"/>
  <c r="H128" i="35"/>
  <c r="C83" i="35"/>
  <c r="H83" i="35"/>
  <c r="H46" i="35"/>
  <c r="E36" i="36" s="1"/>
  <c r="C46" i="35"/>
  <c r="C38" i="35"/>
  <c r="H38" i="35"/>
  <c r="M38" i="35" l="1"/>
  <c r="M46" i="35"/>
  <c r="M83" i="35"/>
  <c r="C36" i="36"/>
  <c r="M128" i="35"/>
  <c r="B74" i="35"/>
  <c r="B119" i="35" s="1"/>
  <c r="J7" i="36" l="1"/>
  <c r="F53" i="40"/>
  <c r="F52" i="40"/>
  <c r="F51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E8" i="40"/>
  <c r="C5" i="40"/>
  <c r="F45" i="39"/>
  <c r="F50" i="39" s="1"/>
  <c r="E45" i="39"/>
  <c r="G44" i="39"/>
  <c r="G43" i="39"/>
  <c r="G42" i="39"/>
  <c r="G41" i="39"/>
  <c r="F40" i="39"/>
  <c r="F49" i="39" s="1"/>
  <c r="E40" i="39"/>
  <c r="F39" i="39"/>
  <c r="F48" i="39" s="1"/>
  <c r="E39" i="39"/>
  <c r="G38" i="39"/>
  <c r="G37" i="39"/>
  <c r="G36" i="39"/>
  <c r="G35" i="39"/>
  <c r="G34" i="39"/>
  <c r="G33" i="39"/>
  <c r="G32" i="39"/>
  <c r="G31" i="39"/>
  <c r="G30" i="39"/>
  <c r="G29" i="39"/>
  <c r="F28" i="39"/>
  <c r="F47" i="39" s="1"/>
  <c r="E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A5" i="39"/>
  <c r="N17" i="34"/>
  <c r="N19" i="34"/>
  <c r="N20" i="34"/>
  <c r="N21" i="34"/>
  <c r="I17" i="34"/>
  <c r="I18" i="34"/>
  <c r="I19" i="34"/>
  <c r="I20" i="34"/>
  <c r="I21" i="34"/>
  <c r="D17" i="34"/>
  <c r="D18" i="34"/>
  <c r="D19" i="34"/>
  <c r="D20" i="34"/>
  <c r="D21" i="34"/>
  <c r="Q21" i="33"/>
  <c r="N21" i="33" s="1"/>
  <c r="P20" i="33"/>
  <c r="N20" i="33" s="1"/>
  <c r="O19" i="33"/>
  <c r="N19" i="33" s="1"/>
  <c r="P18" i="33"/>
  <c r="Q18" i="33"/>
  <c r="O18" i="33"/>
  <c r="O17" i="33"/>
  <c r="N17" i="33" s="1"/>
  <c r="I17" i="33"/>
  <c r="G12" i="36" s="1"/>
  <c r="I18" i="33"/>
  <c r="G13" i="36" s="1"/>
  <c r="I19" i="33"/>
  <c r="G14" i="36" s="1"/>
  <c r="I20" i="33"/>
  <c r="G16" i="36" s="1"/>
  <c r="I21" i="33"/>
  <c r="G15" i="36" s="1"/>
  <c r="D17" i="33"/>
  <c r="C12" i="36" s="1"/>
  <c r="D18" i="33"/>
  <c r="C13" i="36" s="1"/>
  <c r="D19" i="33"/>
  <c r="C14" i="36" s="1"/>
  <c r="D20" i="33"/>
  <c r="C16" i="36" s="1"/>
  <c r="D21" i="33"/>
  <c r="C15" i="36" s="1"/>
  <c r="F46" i="39" l="1"/>
  <c r="G28" i="39"/>
  <c r="G47" i="39" s="1"/>
  <c r="G45" i="39"/>
  <c r="G50" i="39" s="1"/>
  <c r="N18" i="33"/>
  <c r="G53" i="40"/>
  <c r="G51" i="40"/>
  <c r="G52" i="40"/>
  <c r="F54" i="40"/>
  <c r="F50" i="40" s="1"/>
  <c r="G40" i="39"/>
  <c r="G49" i="39" s="1"/>
  <c r="G39" i="39"/>
  <c r="G48" i="39" s="1"/>
  <c r="M72" i="36"/>
  <c r="H23" i="35"/>
  <c r="I126" i="35"/>
  <c r="H126" i="35" s="1"/>
  <c r="K121" i="35"/>
  <c r="K120" i="35" s="1"/>
  <c r="I121" i="35"/>
  <c r="H29" i="35"/>
  <c r="G54" i="40" l="1"/>
  <c r="G50" i="40" s="1"/>
  <c r="G46" i="39"/>
  <c r="N7" i="36"/>
  <c r="K114" i="35" l="1"/>
  <c r="K109" i="35" s="1"/>
  <c r="J119" i="35"/>
  <c r="J114" i="35" s="1"/>
  <c r="J28" i="35"/>
  <c r="K28" i="35"/>
  <c r="I28" i="35"/>
  <c r="I124" i="35"/>
  <c r="I114" i="35" l="1"/>
  <c r="H114" i="35" s="1"/>
  <c r="T8" i="34"/>
  <c r="T9" i="34"/>
  <c r="U9" i="34"/>
  <c r="V9" i="34"/>
  <c r="T10" i="34"/>
  <c r="U10" i="34"/>
  <c r="V10" i="34"/>
  <c r="T11" i="34"/>
  <c r="V11" i="34"/>
  <c r="T12" i="34"/>
  <c r="U12" i="34"/>
  <c r="T13" i="34"/>
  <c r="U13" i="34"/>
  <c r="V13" i="34"/>
  <c r="T14" i="34"/>
  <c r="U14" i="34"/>
  <c r="V14" i="34"/>
  <c r="T15" i="34"/>
  <c r="U15" i="34"/>
  <c r="V15" i="34"/>
  <c r="T16" i="34"/>
  <c r="U16" i="34"/>
  <c r="V16" i="34"/>
  <c r="T23" i="34"/>
  <c r="U23" i="34"/>
  <c r="V23" i="34"/>
  <c r="T25" i="34"/>
  <c r="U25" i="34"/>
  <c r="V25" i="34"/>
  <c r="T26" i="34"/>
  <c r="U26" i="34"/>
  <c r="V26" i="34"/>
  <c r="T30" i="34"/>
  <c r="U30" i="34"/>
  <c r="V30" i="34"/>
  <c r="T33" i="34"/>
  <c r="U33" i="34"/>
  <c r="V33" i="34"/>
  <c r="T34" i="34"/>
  <c r="U34" i="34"/>
  <c r="V34" i="34"/>
  <c r="T35" i="34"/>
  <c r="U35" i="34"/>
  <c r="V35" i="34"/>
  <c r="T36" i="34"/>
  <c r="U36" i="34"/>
  <c r="V36" i="34"/>
  <c r="T37" i="34"/>
  <c r="U37" i="34"/>
  <c r="V37" i="34"/>
  <c r="S8" i="34"/>
  <c r="S9" i="34"/>
  <c r="S10" i="34"/>
  <c r="S11" i="34"/>
  <c r="S12" i="34"/>
  <c r="S13" i="34"/>
  <c r="S14" i="34"/>
  <c r="S15" i="34"/>
  <c r="S25" i="34"/>
  <c r="S26" i="34"/>
  <c r="S33" i="34"/>
  <c r="S35" i="34"/>
  <c r="S36" i="34"/>
  <c r="F31" i="34"/>
  <c r="E31" i="34"/>
  <c r="C123" i="35" l="1"/>
  <c r="D124" i="35"/>
  <c r="C124" i="35" s="1"/>
  <c r="D126" i="35"/>
  <c r="E126" i="35"/>
  <c r="F126" i="35"/>
  <c r="D130" i="35"/>
  <c r="E130" i="35"/>
  <c r="F130" i="35"/>
  <c r="F121" i="35"/>
  <c r="E119" i="35"/>
  <c r="D116" i="35"/>
  <c r="E115" i="35"/>
  <c r="F115" i="35"/>
  <c r="F114" i="35" s="1"/>
  <c r="H130" i="35"/>
  <c r="H124" i="35"/>
  <c r="H123" i="35"/>
  <c r="H122" i="35"/>
  <c r="C122" i="35"/>
  <c r="H85" i="35"/>
  <c r="C85" i="35"/>
  <c r="H81" i="35"/>
  <c r="C81" i="35"/>
  <c r="H79" i="35"/>
  <c r="C79" i="35"/>
  <c r="H78" i="35"/>
  <c r="C78" i="35"/>
  <c r="H77" i="35"/>
  <c r="C77" i="35"/>
  <c r="H30" i="35"/>
  <c r="C30" i="35"/>
  <c r="E114" i="35" l="1"/>
  <c r="E120" i="35"/>
  <c r="C126" i="35"/>
  <c r="M126" i="35" s="1"/>
  <c r="C130" i="35"/>
  <c r="M130" i="35" s="1"/>
  <c r="F120" i="35"/>
  <c r="M85" i="35"/>
  <c r="M81" i="35"/>
  <c r="M124" i="35"/>
  <c r="M79" i="35"/>
  <c r="M123" i="35"/>
  <c r="M122" i="35"/>
  <c r="M77" i="35"/>
  <c r="M30" i="35"/>
  <c r="H119" i="35"/>
  <c r="C36" i="35" l="1"/>
  <c r="H36" i="35"/>
  <c r="M36" i="35" l="1"/>
  <c r="I75" i="35"/>
  <c r="I120" i="35"/>
  <c r="H120" i="35" s="1"/>
  <c r="J75" i="35"/>
  <c r="K75" i="35"/>
  <c r="K101" i="35"/>
  <c r="K138" i="35" s="1"/>
  <c r="K56" i="35"/>
  <c r="K9" i="35"/>
  <c r="H12" i="35"/>
  <c r="H59" i="35"/>
  <c r="H104" i="35"/>
  <c r="E28" i="35"/>
  <c r="E75" i="35"/>
  <c r="F28" i="35"/>
  <c r="D28" i="35"/>
  <c r="F75" i="35"/>
  <c r="D75" i="35"/>
  <c r="F56" i="35"/>
  <c r="F9" i="35"/>
  <c r="C59" i="35"/>
  <c r="C12" i="35"/>
  <c r="F103" i="35"/>
  <c r="J109" i="35" l="1"/>
  <c r="I109" i="35"/>
  <c r="H109" i="35" s="1"/>
  <c r="J101" i="35" l="1"/>
  <c r="H60" i="35"/>
  <c r="H13" i="35"/>
  <c r="C13" i="35"/>
  <c r="C60" i="35"/>
  <c r="J56" i="35"/>
  <c r="E56" i="35"/>
  <c r="J9" i="35"/>
  <c r="E9" i="35"/>
  <c r="J138" i="35" l="1"/>
  <c r="P32" i="34" s="1"/>
  <c r="M80" i="36"/>
  <c r="M88" i="36" l="1"/>
  <c r="I88" i="36"/>
  <c r="E88" i="36"/>
  <c r="M108" i="36"/>
  <c r="I108" i="36"/>
  <c r="E108" i="36"/>
  <c r="M84" i="36"/>
  <c r="I84" i="36"/>
  <c r="E84" i="36"/>
  <c r="I80" i="36"/>
  <c r="E80" i="36"/>
  <c r="K86" i="35" l="1"/>
  <c r="J86" i="35"/>
  <c r="I86" i="35"/>
  <c r="E86" i="35"/>
  <c r="F86" i="35"/>
  <c r="D86" i="35"/>
  <c r="K69" i="35"/>
  <c r="J69" i="35"/>
  <c r="I69" i="35"/>
  <c r="F69" i="35"/>
  <c r="F64" i="35" s="1"/>
  <c r="E69" i="35"/>
  <c r="D69" i="35"/>
  <c r="K22" i="35"/>
  <c r="J22" i="35"/>
  <c r="I22" i="35"/>
  <c r="K41" i="35"/>
  <c r="J41" i="35"/>
  <c r="I41" i="35"/>
  <c r="E22" i="35"/>
  <c r="F22" i="35"/>
  <c r="D22" i="35"/>
  <c r="F41" i="35"/>
  <c r="D41" i="35"/>
  <c r="H92" i="35"/>
  <c r="K17" i="35" l="1"/>
  <c r="D17" i="35"/>
  <c r="H69" i="35"/>
  <c r="H75" i="35"/>
  <c r="F11" i="34"/>
  <c r="U11" i="34" l="1"/>
  <c r="D29" i="33"/>
  <c r="G88" i="36"/>
  <c r="G84" i="36"/>
  <c r="E138" i="36"/>
  <c r="C138" i="36"/>
  <c r="C88" i="36"/>
  <c r="G108" i="36"/>
  <c r="C108" i="36"/>
  <c r="G80" i="36"/>
  <c r="C80" i="36"/>
  <c r="C84" i="36"/>
  <c r="C92" i="35" l="1"/>
  <c r="K11" i="33"/>
  <c r="F11" i="33"/>
  <c r="E101" i="35" l="1"/>
  <c r="O24" i="34"/>
  <c r="J24" i="34"/>
  <c r="E24" i="34"/>
  <c r="T24" i="34" l="1"/>
  <c r="P27" i="34" l="1"/>
  <c r="P28" i="34" s="1"/>
  <c r="Q27" i="34"/>
  <c r="Q28" i="34" s="1"/>
  <c r="K27" i="34"/>
  <c r="K28" i="34" s="1"/>
  <c r="L27" i="34"/>
  <c r="L28" i="34" s="1"/>
  <c r="F27" i="34"/>
  <c r="G27" i="34"/>
  <c r="N28" i="34" l="1"/>
  <c r="G28" i="34"/>
  <c r="V27" i="34"/>
  <c r="F28" i="34"/>
  <c r="U27" i="34"/>
  <c r="I16" i="33"/>
  <c r="D16" i="33"/>
  <c r="D7" i="33" s="1"/>
  <c r="C10" i="36" s="1"/>
  <c r="U28" i="34" l="1"/>
  <c r="V28" i="34"/>
  <c r="I7" i="33"/>
  <c r="G10" i="36" s="1"/>
  <c r="K8" i="33"/>
  <c r="K7" i="33"/>
  <c r="J7" i="33"/>
  <c r="J23" i="33" s="1"/>
  <c r="F7" i="33"/>
  <c r="F8" i="33"/>
  <c r="E7" i="33"/>
  <c r="E23" i="33" s="1"/>
  <c r="I35" i="33"/>
  <c r="I33" i="33"/>
  <c r="D35" i="33"/>
  <c r="D33" i="33"/>
  <c r="I22" i="33"/>
  <c r="I23" i="33" s="1"/>
  <c r="D22" i="33"/>
  <c r="D23" i="33" s="1"/>
  <c r="K30" i="33"/>
  <c r="L30" i="33"/>
  <c r="J30" i="33"/>
  <c r="F30" i="33"/>
  <c r="G30" i="33"/>
  <c r="E30" i="33"/>
  <c r="G77" i="36" l="1"/>
  <c r="D30" i="33"/>
  <c r="O30" i="33"/>
  <c r="F23" i="33"/>
  <c r="G12" i="33"/>
  <c r="I30" i="33"/>
  <c r="L12" i="33"/>
  <c r="K23" i="33"/>
  <c r="N30" i="33" l="1"/>
  <c r="G7" i="33"/>
  <c r="G23" i="33" s="1"/>
  <c r="G8" i="33"/>
  <c r="L8" i="33"/>
  <c r="L7" i="33"/>
  <c r="L23" i="33" s="1"/>
  <c r="B1" i="34"/>
  <c r="I3" i="35" l="1"/>
  <c r="M130" i="36"/>
  <c r="M127" i="36"/>
  <c r="M106" i="36"/>
  <c r="M105" i="36"/>
  <c r="M102" i="36"/>
  <c r="M79" i="36"/>
  <c r="M76" i="36"/>
  <c r="K135" i="36"/>
  <c r="K121" i="36"/>
  <c r="K110" i="36"/>
  <c r="K108" i="36"/>
  <c r="K95" i="36"/>
  <c r="K84" i="36"/>
  <c r="K82" i="36"/>
  <c r="K69" i="36"/>
  <c r="K33" i="36"/>
  <c r="K31" i="36"/>
  <c r="K29" i="36"/>
  <c r="K86" i="36" s="1"/>
  <c r="K25" i="36"/>
  <c r="K13" i="36"/>
  <c r="K14" i="36"/>
  <c r="K15" i="36"/>
  <c r="K16" i="36"/>
  <c r="K12" i="36"/>
  <c r="M125" i="36"/>
  <c r="M136" i="36" s="1"/>
  <c r="M99" i="36"/>
  <c r="M111" i="36" s="1"/>
  <c r="M74" i="36"/>
  <c r="M87" i="36" s="1"/>
  <c r="M34" i="36"/>
  <c r="M32" i="36"/>
  <c r="M30" i="36"/>
  <c r="I130" i="36"/>
  <c r="I127" i="36"/>
  <c r="I106" i="36"/>
  <c r="I105" i="36"/>
  <c r="I102" i="36"/>
  <c r="I79" i="36"/>
  <c r="I76" i="36"/>
  <c r="G138" i="36"/>
  <c r="G130" i="36"/>
  <c r="G127" i="36"/>
  <c r="G119" i="36"/>
  <c r="G122" i="36" s="1"/>
  <c r="G106" i="36"/>
  <c r="G105" i="36"/>
  <c r="G103" i="36"/>
  <c r="G102" i="36"/>
  <c r="G93" i="36"/>
  <c r="G79" i="36"/>
  <c r="G76" i="36"/>
  <c r="G67" i="36"/>
  <c r="I29" i="33"/>
  <c r="G37" i="36" s="1"/>
  <c r="G22" i="36"/>
  <c r="G19" i="36"/>
  <c r="I125" i="36"/>
  <c r="I136" i="36" s="1"/>
  <c r="G125" i="36"/>
  <c r="G136" i="36" s="1"/>
  <c r="I99" i="36"/>
  <c r="I111" i="36" s="1"/>
  <c r="G99" i="36"/>
  <c r="G111" i="36" s="1"/>
  <c r="I74" i="36"/>
  <c r="I87" i="36" s="1"/>
  <c r="G74" i="36"/>
  <c r="G87" i="36" s="1"/>
  <c r="G72" i="36"/>
  <c r="G83" i="36" s="1"/>
  <c r="I34" i="36"/>
  <c r="G34" i="36"/>
  <c r="I32" i="36"/>
  <c r="G32" i="36"/>
  <c r="I30" i="36"/>
  <c r="G30" i="36"/>
  <c r="G26" i="36"/>
  <c r="G7" i="36"/>
  <c r="E130" i="36"/>
  <c r="E127" i="36"/>
  <c r="E106" i="36"/>
  <c r="E105" i="36"/>
  <c r="E102" i="36"/>
  <c r="E76" i="36"/>
  <c r="E79" i="36"/>
  <c r="E125" i="36"/>
  <c r="E136" i="36" s="1"/>
  <c r="E99" i="36"/>
  <c r="E111" i="36" s="1"/>
  <c r="E74" i="36"/>
  <c r="E34" i="36"/>
  <c r="E32" i="36"/>
  <c r="E30" i="36"/>
  <c r="C130" i="36"/>
  <c r="C127" i="36"/>
  <c r="C125" i="36"/>
  <c r="C119" i="36"/>
  <c r="C106" i="36"/>
  <c r="C105" i="36"/>
  <c r="C103" i="36"/>
  <c r="C102" i="36"/>
  <c r="C99" i="36"/>
  <c r="B100" i="36"/>
  <c r="C93" i="36"/>
  <c r="C96" i="36" s="1"/>
  <c r="C79" i="36"/>
  <c r="C77" i="36"/>
  <c r="C76" i="36"/>
  <c r="C74" i="36"/>
  <c r="C72" i="36"/>
  <c r="B73" i="36"/>
  <c r="B84" i="36" s="1"/>
  <c r="B98" i="36" s="1"/>
  <c r="B108" i="36" s="1"/>
  <c r="B124" i="36" s="1"/>
  <c r="B133" i="36" s="1"/>
  <c r="B74" i="36"/>
  <c r="B72" i="36"/>
  <c r="B82" i="36" s="1"/>
  <c r="C67" i="36"/>
  <c r="C37" i="36"/>
  <c r="B36" i="36"/>
  <c r="B113" i="36" s="1"/>
  <c r="B35" i="36"/>
  <c r="B112" i="36" s="1"/>
  <c r="B137" i="36" s="1"/>
  <c r="C34" i="36"/>
  <c r="B33" i="36"/>
  <c r="B99" i="36" s="1"/>
  <c r="B110" i="36" s="1"/>
  <c r="C32" i="36"/>
  <c r="B31" i="36"/>
  <c r="C30" i="36"/>
  <c r="K30" i="36" s="1"/>
  <c r="B29" i="36"/>
  <c r="B27" i="36"/>
  <c r="C26" i="36"/>
  <c r="B25" i="36"/>
  <c r="C23" i="36"/>
  <c r="C22" i="36"/>
  <c r="C19" i="36"/>
  <c r="C7" i="36"/>
  <c r="F108" i="35"/>
  <c r="C108" i="35" s="1"/>
  <c r="C105" i="35"/>
  <c r="E134" i="35"/>
  <c r="E131" i="35" s="1"/>
  <c r="F132" i="35"/>
  <c r="F131" i="35" s="1"/>
  <c r="C136" i="35"/>
  <c r="G138" i="35"/>
  <c r="G93" i="35"/>
  <c r="D121" i="35"/>
  <c r="D120" i="35" s="1"/>
  <c r="M119" i="35"/>
  <c r="C116" i="35"/>
  <c r="D115" i="35"/>
  <c r="F104" i="35"/>
  <c r="D104" i="35"/>
  <c r="C103" i="35"/>
  <c r="H136" i="35"/>
  <c r="M36" i="36" s="1"/>
  <c r="M113" i="36" s="1"/>
  <c r="H134" i="35"/>
  <c r="M35" i="36" s="1"/>
  <c r="H132" i="35"/>
  <c r="H91" i="35"/>
  <c r="I36" i="36" s="1"/>
  <c r="I113" i="36" s="1"/>
  <c r="C91" i="35"/>
  <c r="H89" i="35"/>
  <c r="I35" i="36" s="1"/>
  <c r="C89" i="35"/>
  <c r="H87" i="35"/>
  <c r="C87" i="35"/>
  <c r="H108" i="35"/>
  <c r="H105" i="35"/>
  <c r="H103" i="35"/>
  <c r="I101" i="35"/>
  <c r="H63" i="35"/>
  <c r="C63" i="35"/>
  <c r="H58" i="35"/>
  <c r="C58" i="35"/>
  <c r="I56" i="35"/>
  <c r="D56" i="35"/>
  <c r="H121" i="35"/>
  <c r="H76" i="35"/>
  <c r="C76" i="35"/>
  <c r="K64" i="35"/>
  <c r="H116" i="35"/>
  <c r="H74" i="35"/>
  <c r="C74" i="35"/>
  <c r="H71" i="35"/>
  <c r="C71" i="35"/>
  <c r="H70" i="35"/>
  <c r="C70" i="35"/>
  <c r="H24" i="35"/>
  <c r="H27" i="35"/>
  <c r="H31" i="35"/>
  <c r="H32" i="35"/>
  <c r="H40" i="35"/>
  <c r="H42" i="35"/>
  <c r="H44" i="35"/>
  <c r="E35" i="36" s="1"/>
  <c r="H47" i="35"/>
  <c r="C47" i="35"/>
  <c r="C44" i="35"/>
  <c r="C35" i="36" s="1"/>
  <c r="C42" i="35"/>
  <c r="C28" i="36" s="1"/>
  <c r="C27" i="35"/>
  <c r="C24" i="35"/>
  <c r="M24" i="35" s="1"/>
  <c r="C23" i="35"/>
  <c r="C29" i="35"/>
  <c r="C31" i="35"/>
  <c r="C32" i="35"/>
  <c r="C40" i="35"/>
  <c r="H16" i="35"/>
  <c r="H11" i="35"/>
  <c r="I9" i="35"/>
  <c r="C16" i="35"/>
  <c r="D9" i="35"/>
  <c r="C11" i="35"/>
  <c r="O7" i="34"/>
  <c r="M67" i="36" s="1"/>
  <c r="M22" i="36"/>
  <c r="O31" i="34"/>
  <c r="M37" i="36"/>
  <c r="M138" i="36" s="1"/>
  <c r="M19" i="36"/>
  <c r="P8" i="34"/>
  <c r="B125" i="36" l="1"/>
  <c r="B135" i="36" s="1"/>
  <c r="B114" i="36"/>
  <c r="N31" i="34"/>
  <c r="M77" i="36"/>
  <c r="M90" i="36"/>
  <c r="M73" i="36"/>
  <c r="D114" i="35"/>
  <c r="M11" i="35"/>
  <c r="M58" i="35"/>
  <c r="K72" i="36"/>
  <c r="K105" i="36"/>
  <c r="I138" i="35"/>
  <c r="M103" i="35"/>
  <c r="K102" i="36"/>
  <c r="K32" i="36"/>
  <c r="M16" i="35"/>
  <c r="H101" i="35"/>
  <c r="H138" i="35" s="1"/>
  <c r="C132" i="35"/>
  <c r="M100" i="36"/>
  <c r="C9" i="35"/>
  <c r="D48" i="35"/>
  <c r="M27" i="35"/>
  <c r="C113" i="36"/>
  <c r="E113" i="36"/>
  <c r="O32" i="34"/>
  <c r="C73" i="36"/>
  <c r="C85" i="36" s="1"/>
  <c r="C115" i="35"/>
  <c r="M115" i="35" s="1"/>
  <c r="C119" i="35"/>
  <c r="F109" i="35"/>
  <c r="C104" i="35"/>
  <c r="M104" i="35" s="1"/>
  <c r="H56" i="35"/>
  <c r="F101" i="35"/>
  <c r="C56" i="35"/>
  <c r="M26" i="35"/>
  <c r="H9" i="35"/>
  <c r="K34" i="36"/>
  <c r="M12" i="35"/>
  <c r="M63" i="35"/>
  <c r="J17" i="35"/>
  <c r="P24" i="34"/>
  <c r="K99" i="36"/>
  <c r="K125" i="36"/>
  <c r="K7" i="36"/>
  <c r="K19" i="36"/>
  <c r="K103" i="36"/>
  <c r="K106" i="36"/>
  <c r="K77" i="36"/>
  <c r="K80" i="36"/>
  <c r="K74" i="36"/>
  <c r="M136" i="35"/>
  <c r="H86" i="35"/>
  <c r="M108" i="35"/>
  <c r="M93" i="36"/>
  <c r="K22" i="36"/>
  <c r="K79" i="36"/>
  <c r="H28" i="35"/>
  <c r="K26" i="36"/>
  <c r="K10" i="36"/>
  <c r="D64" i="35"/>
  <c r="D93" i="35" s="1"/>
  <c r="J31" i="33" s="1"/>
  <c r="C121" i="35"/>
  <c r="M121" i="35" s="1"/>
  <c r="C28" i="35"/>
  <c r="M29" i="35"/>
  <c r="K76" i="36"/>
  <c r="C136" i="36"/>
  <c r="K136" i="36" s="1"/>
  <c r="K37" i="36"/>
  <c r="C83" i="36"/>
  <c r="K83" i="36" s="1"/>
  <c r="C111" i="36"/>
  <c r="K111" i="36" s="1"/>
  <c r="K119" i="36"/>
  <c r="K130" i="36"/>
  <c r="F17" i="35"/>
  <c r="F48" i="35" s="1"/>
  <c r="M47" i="35"/>
  <c r="M42" i="35"/>
  <c r="M116" i="35"/>
  <c r="C69" i="35"/>
  <c r="M69" i="35" s="1"/>
  <c r="M87" i="35"/>
  <c r="M89" i="35"/>
  <c r="G35" i="36"/>
  <c r="K35" i="36" s="1"/>
  <c r="M91" i="35"/>
  <c r="G36" i="36"/>
  <c r="K36" i="36" s="1"/>
  <c r="G113" i="36"/>
  <c r="M103" i="36"/>
  <c r="G131" i="36"/>
  <c r="K114" i="36"/>
  <c r="K115" i="36" s="1"/>
  <c r="C20" i="36"/>
  <c r="C117" i="36"/>
  <c r="C122" i="36"/>
  <c r="K67" i="36"/>
  <c r="K93" i="36"/>
  <c r="K127" i="36"/>
  <c r="M70" i="36"/>
  <c r="G117" i="36"/>
  <c r="G126" i="36" s="1"/>
  <c r="G124" i="36" s="1"/>
  <c r="G134" i="36" s="1"/>
  <c r="G23" i="36"/>
  <c r="K23" i="36" s="1"/>
  <c r="G20" i="36"/>
  <c r="G128" i="36"/>
  <c r="G70" i="36"/>
  <c r="G73" i="36"/>
  <c r="G85" i="36" s="1"/>
  <c r="G96" i="36"/>
  <c r="K96" i="36" s="1"/>
  <c r="C90" i="36"/>
  <c r="C70" i="36"/>
  <c r="M132" i="35"/>
  <c r="I64" i="35"/>
  <c r="K93" i="35"/>
  <c r="M76" i="35"/>
  <c r="J64" i="35"/>
  <c r="M59" i="35"/>
  <c r="F93" i="35"/>
  <c r="L31" i="33" s="1"/>
  <c r="M70" i="35"/>
  <c r="M71" i="35"/>
  <c r="M74" i="35"/>
  <c r="C134" i="35"/>
  <c r="M134" i="35" s="1"/>
  <c r="C86" i="35"/>
  <c r="C75" i="35"/>
  <c r="E64" i="35"/>
  <c r="E93" i="35" s="1"/>
  <c r="K31" i="33" s="1"/>
  <c r="D101" i="35"/>
  <c r="M44" i="35"/>
  <c r="M40" i="35"/>
  <c r="M23" i="35"/>
  <c r="M32" i="35"/>
  <c r="H22" i="35"/>
  <c r="I17" i="35"/>
  <c r="H41" i="35"/>
  <c r="K48" i="35"/>
  <c r="C41" i="35"/>
  <c r="E17" i="35"/>
  <c r="E48" i="35" s="1"/>
  <c r="C22" i="35"/>
  <c r="I37" i="34"/>
  <c r="I34" i="34"/>
  <c r="L31" i="34"/>
  <c r="K31" i="34"/>
  <c r="J31" i="34"/>
  <c r="I30" i="34"/>
  <c r="I37" i="36" s="1"/>
  <c r="I138" i="36" s="1"/>
  <c r="I23" i="34"/>
  <c r="I19" i="36" s="1"/>
  <c r="I16" i="34"/>
  <c r="I7" i="34" s="1"/>
  <c r="I10" i="36" s="1"/>
  <c r="I28" i="36" s="1"/>
  <c r="K8" i="34"/>
  <c r="K7" i="34"/>
  <c r="K24" i="34" s="1"/>
  <c r="J7" i="34"/>
  <c r="I67" i="36" s="1"/>
  <c r="I90" i="36" s="1"/>
  <c r="I100" i="36" s="1"/>
  <c r="F7" i="34"/>
  <c r="E7" i="34"/>
  <c r="F8" i="34"/>
  <c r="E103" i="36"/>
  <c r="G31" i="34"/>
  <c r="E77" i="36"/>
  <c r="D37" i="34"/>
  <c r="E22" i="36"/>
  <c r="D30" i="34"/>
  <c r="D23" i="34"/>
  <c r="D16" i="34"/>
  <c r="Q30" i="33"/>
  <c r="P30" i="33"/>
  <c r="Q22" i="33"/>
  <c r="P22" i="33"/>
  <c r="O22" i="33"/>
  <c r="Q35" i="33"/>
  <c r="P35" i="33"/>
  <c r="O35" i="33"/>
  <c r="Q33" i="33"/>
  <c r="P33" i="33"/>
  <c r="O33" i="33"/>
  <c r="Q29" i="33"/>
  <c r="O29" i="33"/>
  <c r="Q16" i="33"/>
  <c r="P16" i="33"/>
  <c r="O16" i="33"/>
  <c r="Q12" i="33"/>
  <c r="Q8" i="33" s="1"/>
  <c r="P11" i="33"/>
  <c r="P8" i="33" s="1"/>
  <c r="M117" i="36" l="1"/>
  <c r="G31" i="33"/>
  <c r="E31" i="33"/>
  <c r="T31" i="34"/>
  <c r="U31" i="34"/>
  <c r="M126" i="36"/>
  <c r="K85" i="36"/>
  <c r="K113" i="36"/>
  <c r="I93" i="35"/>
  <c r="J93" i="35"/>
  <c r="J48" i="35"/>
  <c r="I48" i="35"/>
  <c r="S16" i="34"/>
  <c r="E87" i="36"/>
  <c r="C87" i="36"/>
  <c r="K87" i="36" s="1"/>
  <c r="S37" i="34"/>
  <c r="M96" i="36"/>
  <c r="M98" i="36" s="1"/>
  <c r="E67" i="36"/>
  <c r="E90" i="36" s="1"/>
  <c r="E100" i="36" s="1"/>
  <c r="T7" i="34"/>
  <c r="E37" i="36"/>
  <c r="S30" i="34"/>
  <c r="V31" i="34"/>
  <c r="U8" i="34"/>
  <c r="F24" i="34"/>
  <c r="U7" i="34"/>
  <c r="I22" i="36"/>
  <c r="S34" i="34"/>
  <c r="E19" i="36"/>
  <c r="S23" i="34"/>
  <c r="I7" i="36"/>
  <c r="C17" i="35"/>
  <c r="C48" i="35" s="1"/>
  <c r="C101" i="35"/>
  <c r="M101" i="35" s="1"/>
  <c r="C114" i="35"/>
  <c r="M114" i="35" s="1"/>
  <c r="I20" i="36"/>
  <c r="M28" i="35"/>
  <c r="M56" i="35"/>
  <c r="N7" i="34"/>
  <c r="M10" i="36" s="1"/>
  <c r="N24" i="34"/>
  <c r="I24" i="34"/>
  <c r="D7" i="34"/>
  <c r="S7" i="34" s="1"/>
  <c r="D24" i="34"/>
  <c r="K88" i="36"/>
  <c r="M9" i="35"/>
  <c r="G32" i="34"/>
  <c r="L32" i="34"/>
  <c r="K112" i="36"/>
  <c r="Q32" i="34"/>
  <c r="N32" i="34" s="1"/>
  <c r="D109" i="35"/>
  <c r="D138" i="35" s="1"/>
  <c r="O31" i="33" s="1"/>
  <c r="Q7" i="33"/>
  <c r="Q23" i="33" s="1"/>
  <c r="P7" i="33"/>
  <c r="P23" i="33" s="1"/>
  <c r="N29" i="33"/>
  <c r="N16" i="33"/>
  <c r="O7" i="33"/>
  <c r="O23" i="33" s="1"/>
  <c r="E93" i="36"/>
  <c r="E96" i="36" s="1"/>
  <c r="G12" i="34"/>
  <c r="Q8" i="34"/>
  <c r="I93" i="36"/>
  <c r="I96" i="36" s="1"/>
  <c r="I98" i="36" s="1"/>
  <c r="I109" i="36" s="1"/>
  <c r="L12" i="34"/>
  <c r="I31" i="33"/>
  <c r="E109" i="35"/>
  <c r="E138" i="35" s="1"/>
  <c r="P31" i="33" s="1"/>
  <c r="N33" i="33"/>
  <c r="N35" i="33"/>
  <c r="N22" i="33"/>
  <c r="K27" i="36"/>
  <c r="K133" i="36" s="1"/>
  <c r="G28" i="36"/>
  <c r="K28" i="36" s="1"/>
  <c r="E23" i="36"/>
  <c r="I77" i="36"/>
  <c r="I23" i="36"/>
  <c r="I103" i="36"/>
  <c r="E70" i="36"/>
  <c r="I70" i="36"/>
  <c r="K73" i="36"/>
  <c r="K122" i="36"/>
  <c r="K20" i="36"/>
  <c r="C128" i="36"/>
  <c r="K70" i="36"/>
  <c r="C100" i="36"/>
  <c r="C126" i="36"/>
  <c r="K126" i="36" s="1"/>
  <c r="K117" i="36"/>
  <c r="K138" i="36"/>
  <c r="G90" i="36"/>
  <c r="G100" i="36" s="1"/>
  <c r="G98" i="36" s="1"/>
  <c r="G109" i="36" s="1"/>
  <c r="F138" i="35"/>
  <c r="Q31" i="33" s="1"/>
  <c r="C120" i="35"/>
  <c r="M120" i="35" s="1"/>
  <c r="M75" i="35"/>
  <c r="H64" i="35"/>
  <c r="M86" i="35"/>
  <c r="C64" i="35"/>
  <c r="C131" i="35"/>
  <c r="M41" i="35"/>
  <c r="M22" i="35"/>
  <c r="H17" i="35"/>
  <c r="I31" i="34"/>
  <c r="D31" i="34"/>
  <c r="M20" i="36" l="1"/>
  <c r="F31" i="33"/>
  <c r="E32" i="34"/>
  <c r="K32" i="34"/>
  <c r="F32" i="34"/>
  <c r="J32" i="34"/>
  <c r="U24" i="34"/>
  <c r="S24" i="34"/>
  <c r="M28" i="36"/>
  <c r="H93" i="35"/>
  <c r="H48" i="35"/>
  <c r="E98" i="36"/>
  <c r="E109" i="36" s="1"/>
  <c r="M109" i="36"/>
  <c r="S31" i="34"/>
  <c r="V12" i="34"/>
  <c r="V32" i="34"/>
  <c r="I72" i="36"/>
  <c r="I26" i="36"/>
  <c r="E10" i="36"/>
  <c r="E28" i="36" s="1"/>
  <c r="C109" i="35"/>
  <c r="M7" i="36"/>
  <c r="M119" i="36"/>
  <c r="M122" i="36" s="1"/>
  <c r="M124" i="36" s="1"/>
  <c r="Q24" i="34"/>
  <c r="E117" i="36"/>
  <c r="E126" i="36" s="1"/>
  <c r="N23" i="33"/>
  <c r="N7" i="33"/>
  <c r="G8" i="34"/>
  <c r="G7" i="34"/>
  <c r="I117" i="36"/>
  <c r="I126" i="36" s="1"/>
  <c r="L8" i="34"/>
  <c r="L7" i="34"/>
  <c r="K90" i="36"/>
  <c r="C98" i="36"/>
  <c r="C109" i="36" s="1"/>
  <c r="K100" i="36"/>
  <c r="K128" i="36"/>
  <c r="C131" i="36"/>
  <c r="K131" i="36" s="1"/>
  <c r="C124" i="36"/>
  <c r="M64" i="35"/>
  <c r="C93" i="35"/>
  <c r="M131" i="35"/>
  <c r="M17" i="35"/>
  <c r="D31" i="33" l="1"/>
  <c r="N31" i="33" s="1"/>
  <c r="D32" i="34"/>
  <c r="T32" i="34"/>
  <c r="U32" i="34"/>
  <c r="M128" i="36"/>
  <c r="M131" i="36" s="1"/>
  <c r="M134" i="36"/>
  <c r="I32" i="34"/>
  <c r="M93" i="35"/>
  <c r="M48" i="35"/>
  <c r="C138" i="35"/>
  <c r="M138" i="35" s="1"/>
  <c r="M109" i="35"/>
  <c r="V7" i="34"/>
  <c r="V8" i="34"/>
  <c r="E20" i="36"/>
  <c r="I83" i="36"/>
  <c r="I73" i="36"/>
  <c r="I85" i="36" s="1"/>
  <c r="M26" i="36"/>
  <c r="E72" i="36"/>
  <c r="E26" i="36"/>
  <c r="E7" i="36"/>
  <c r="I119" i="36"/>
  <c r="I122" i="36" s="1"/>
  <c r="I128" i="36" s="1"/>
  <c r="I131" i="36" s="1"/>
  <c r="L24" i="34"/>
  <c r="E119" i="36"/>
  <c r="E122" i="36" s="1"/>
  <c r="E128" i="36" s="1"/>
  <c r="E131" i="36" s="1"/>
  <c r="G24" i="34"/>
  <c r="K109" i="36"/>
  <c r="K98" i="36"/>
  <c r="C134" i="36"/>
  <c r="K134" i="36" s="1"/>
  <c r="K124" i="36"/>
  <c r="B86" i="36"/>
  <c r="B99" i="35"/>
  <c r="C99" i="35" s="1"/>
  <c r="D99" i="35" s="1"/>
  <c r="E99" i="35" s="1"/>
  <c r="F99" i="35" s="1"/>
  <c r="G99" i="35" s="1"/>
  <c r="H99" i="35" s="1"/>
  <c r="I99" i="35" s="1"/>
  <c r="J99" i="35" s="1"/>
  <c r="K99" i="35" s="1"/>
  <c r="L99" i="35" s="1"/>
  <c r="M99" i="35" s="1"/>
  <c r="N99" i="35" s="1"/>
  <c r="O99" i="35" s="1"/>
  <c r="P99" i="35" s="1"/>
  <c r="Q99" i="35" s="1"/>
  <c r="R99" i="35" s="1"/>
  <c r="S99" i="35" s="1"/>
  <c r="T99" i="35" s="1"/>
  <c r="U99" i="35" s="1"/>
  <c r="V99" i="35" s="1"/>
  <c r="W99" i="35" s="1"/>
  <c r="B54" i="35"/>
  <c r="C54" i="35" s="1"/>
  <c r="D54" i="35" s="1"/>
  <c r="E54" i="35" s="1"/>
  <c r="F54" i="35" s="1"/>
  <c r="G54" i="35" s="1"/>
  <c r="H54" i="35" s="1"/>
  <c r="I54" i="35" s="1"/>
  <c r="J54" i="35" s="1"/>
  <c r="K54" i="35" s="1"/>
  <c r="L54" i="35" s="1"/>
  <c r="M54" i="35" s="1"/>
  <c r="N54" i="35" s="1"/>
  <c r="O54" i="35" s="1"/>
  <c r="P54" i="35" s="1"/>
  <c r="Q54" i="35" s="1"/>
  <c r="R54" i="35" s="1"/>
  <c r="S54" i="35" s="1"/>
  <c r="T54" i="35" s="1"/>
  <c r="U54" i="35" s="1"/>
  <c r="V54" i="35" s="1"/>
  <c r="W54" i="35" s="1"/>
  <c r="B7" i="35"/>
  <c r="C7" i="35" s="1"/>
  <c r="D7" i="35" s="1"/>
  <c r="E7" i="35" s="1"/>
  <c r="F7" i="35" s="1"/>
  <c r="G7" i="35" s="1"/>
  <c r="H7" i="35" s="1"/>
  <c r="I7" i="35" s="1"/>
  <c r="J7" i="35" s="1"/>
  <c r="K7" i="35" s="1"/>
  <c r="L7" i="35" s="1"/>
  <c r="M7" i="35" s="1"/>
  <c r="N7" i="35" s="1"/>
  <c r="O7" i="35" s="1"/>
  <c r="P7" i="35" s="1"/>
  <c r="Q7" i="35" s="1"/>
  <c r="R7" i="35" s="1"/>
  <c r="S7" i="35" s="1"/>
  <c r="T7" i="35" s="1"/>
  <c r="U7" i="35" s="1"/>
  <c r="V7" i="35" s="1"/>
  <c r="W7" i="35" s="1"/>
  <c r="N6" i="34"/>
  <c r="O6" i="34" s="1"/>
  <c r="P6" i="34" s="1"/>
  <c r="Q6" i="34" s="1"/>
  <c r="R6" i="34" s="1"/>
  <c r="I6" i="34"/>
  <c r="J6" i="34" s="1"/>
  <c r="K6" i="34" s="1"/>
  <c r="L6" i="34" s="1"/>
  <c r="M6" i="34" s="1"/>
  <c r="D6" i="34"/>
  <c r="E6" i="34" s="1"/>
  <c r="F6" i="34" s="1"/>
  <c r="G6" i="34" s="1"/>
  <c r="H6" i="34" s="1"/>
  <c r="N4" i="34"/>
  <c r="I4" i="34"/>
  <c r="A55" i="35" s="1"/>
  <c r="D4" i="34"/>
  <c r="A8" i="35" s="1"/>
  <c r="C5" i="36" s="1"/>
  <c r="A3" i="36"/>
  <c r="N6" i="33"/>
  <c r="O6" i="33" s="1"/>
  <c r="P6" i="33" s="1"/>
  <c r="Q6" i="33" s="1"/>
  <c r="R6" i="33" s="1"/>
  <c r="I6" i="33"/>
  <c r="J6" i="33" s="1"/>
  <c r="K6" i="33" s="1"/>
  <c r="L6" i="33" s="1"/>
  <c r="M6" i="33" s="1"/>
  <c r="D6" i="33"/>
  <c r="E6" i="33" s="1"/>
  <c r="F6" i="33" s="1"/>
  <c r="G6" i="33" s="1"/>
  <c r="H6" i="33" s="1"/>
  <c r="S32" i="34" l="1"/>
  <c r="V24" i="34"/>
  <c r="E83" i="36"/>
  <c r="E73" i="36"/>
  <c r="E85" i="36" s="1"/>
  <c r="M83" i="36"/>
  <c r="M85" i="36"/>
  <c r="I124" i="36"/>
  <c r="I134" i="36" s="1"/>
  <c r="E124" i="36"/>
  <c r="E134" i="36" s="1"/>
  <c r="G5" i="36"/>
  <c r="K5" i="36"/>
  <c r="A100" i="35"/>
  <c r="D28" i="33"/>
  <c r="I28" i="33"/>
  <c r="N28" i="33"/>
  <c r="D27" i="33"/>
  <c r="E26" i="33"/>
  <c r="I27" i="33"/>
  <c r="I26" i="33"/>
  <c r="D26" i="33" l="1"/>
  <c r="O26" i="33"/>
  <c r="N26" i="33" s="1"/>
  <c r="N27" i="33"/>
  <c r="I28" i="34"/>
  <c r="J27" i="34"/>
  <c r="I27" i="34" s="1"/>
  <c r="T28" i="34"/>
  <c r="D28" i="34"/>
  <c r="E27" i="34"/>
  <c r="T27" i="34" l="1"/>
  <c r="S28" i="34"/>
  <c r="D27" i="34"/>
  <c r="S27" i="34" l="1"/>
</calcChain>
</file>

<file path=xl/sharedStrings.xml><?xml version="1.0" encoding="utf-8"?>
<sst xmlns="http://schemas.openxmlformats.org/spreadsheetml/2006/main" count="839" uniqueCount="361">
  <si>
    <t>Всего</t>
  </si>
  <si>
    <t>%</t>
  </si>
  <si>
    <t>1.1.</t>
  </si>
  <si>
    <t>1.2.</t>
  </si>
  <si>
    <t>1.3.</t>
  </si>
  <si>
    <t>1.4.</t>
  </si>
  <si>
    <t>ВН</t>
  </si>
  <si>
    <t>СН1</t>
  </si>
  <si>
    <t>СН2</t>
  </si>
  <si>
    <t>НН</t>
  </si>
  <si>
    <t>4.1.</t>
  </si>
  <si>
    <t>4.2.</t>
  </si>
  <si>
    <t>Наименование показателя</t>
  </si>
  <si>
    <t>от других поставщиков</t>
  </si>
  <si>
    <t>Группа потребителей</t>
  </si>
  <si>
    <t>1.</t>
  </si>
  <si>
    <t>Население</t>
  </si>
  <si>
    <t>Население с 0,7</t>
  </si>
  <si>
    <t>Население без 0,7</t>
  </si>
  <si>
    <t>2.</t>
  </si>
  <si>
    <t>Прочие потребители</t>
  </si>
  <si>
    <t>3.</t>
  </si>
  <si>
    <t>4.</t>
  </si>
  <si>
    <t>Итого</t>
  </si>
  <si>
    <t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</t>
  </si>
  <si>
    <t>ЛЭП</t>
  </si>
  <si>
    <t xml:space="preserve">Напряжение, кВ </t>
  </si>
  <si>
    <t>Количество цепей на опоре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</si>
  <si>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</si>
  <si>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</si>
  <si>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</si>
  <si>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</si>
  <si>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</si>
  <si>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</si>
  <si>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ВЛЭП</t>
  </si>
  <si>
    <t>400-500</t>
  </si>
  <si>
    <t>330</t>
  </si>
  <si>
    <t>1</t>
  </si>
  <si>
    <t>2</t>
  </si>
  <si>
    <t>110-150</t>
  </si>
  <si>
    <t>КЛЭП</t>
  </si>
  <si>
    <t>-</t>
  </si>
  <si>
    <t xml:space="preserve">ВН, всего </t>
  </si>
  <si>
    <t>1-20</t>
  </si>
  <si>
    <t>СН-1, всего</t>
  </si>
  <si>
    <t>СН-2, всего</t>
  </si>
  <si>
    <t xml:space="preserve">до 1 кВ </t>
  </si>
  <si>
    <t>НН, всего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</si>
  <si>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</si>
  <si>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</si>
  <si>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</si>
  <si>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п/ст</t>
  </si>
  <si>
    <t>Единица оборудования</t>
  </si>
  <si>
    <t>3 фазы</t>
  </si>
  <si>
    <t xml:space="preserve"> - " -</t>
  </si>
  <si>
    <t>100 конд.</t>
  </si>
  <si>
    <t>ТП</t>
  </si>
  <si>
    <t>ТП, КТП</t>
  </si>
  <si>
    <t>14</t>
  </si>
  <si>
    <t>1.1</t>
  </si>
  <si>
    <t>1.2</t>
  </si>
  <si>
    <t>4.3.</t>
  </si>
  <si>
    <t>Баланс электрической энергии по сетям ВН, СН1, СН2, и НН</t>
  </si>
  <si>
    <t>№ п.п.</t>
  </si>
  <si>
    <t>Показатели</t>
  </si>
  <si>
    <t>Ед. измер</t>
  </si>
  <si>
    <t xml:space="preserve">Поступление эл.энергии в сеть , ВСЕГО </t>
  </si>
  <si>
    <t>тыс.кВтч</t>
  </si>
  <si>
    <t>из смежной сети, всего</t>
  </si>
  <si>
    <t xml:space="preserve">    в том числе из сети</t>
  </si>
  <si>
    <t>МСК</t>
  </si>
  <si>
    <t>млн.кВтч</t>
  </si>
  <si>
    <t xml:space="preserve">от электростанций ПЭ (ЭСО) </t>
  </si>
  <si>
    <t xml:space="preserve">от других поставщиков </t>
  </si>
  <si>
    <t>Потери электроэнергии в сети всего</t>
  </si>
  <si>
    <t>то же в % (п.1.1/п.1.3)</t>
  </si>
  <si>
    <t>2.1</t>
  </si>
  <si>
    <t>в т.ч.от пропуска для собственных нужд, в т.ч.</t>
  </si>
  <si>
    <t>2.1.1</t>
  </si>
  <si>
    <t>покупка у сбытовой компании 1 (наименование сбытовой организации)</t>
  </si>
  <si>
    <t>2.2</t>
  </si>
  <si>
    <t>в т.ч от пропуска сторонним потребителям</t>
  </si>
  <si>
    <t>2.2.1</t>
  </si>
  <si>
    <t xml:space="preserve">Расход электроэнергии на произв и хоз.нужды </t>
  </si>
  <si>
    <t xml:space="preserve">Полезный отпуск из сети </t>
  </si>
  <si>
    <t>всего потребителям (согласно п.1.6)</t>
  </si>
  <si>
    <t>из них:</t>
  </si>
  <si>
    <t>потребителям, присоединенным к центру питания(подстанции)</t>
  </si>
  <si>
    <t>потребителям, присоединенным к центру питания(генераторное напряжение)</t>
  </si>
  <si>
    <t>сальдо переток в смежные сетевые организации</t>
  </si>
  <si>
    <t>сальдо переток в сопредельные регионы</t>
  </si>
  <si>
    <t xml:space="preserve">Поступление мощности в сеть , ВСЕГО </t>
  </si>
  <si>
    <t>МВТ</t>
  </si>
  <si>
    <t xml:space="preserve">от электростанций </t>
  </si>
  <si>
    <t xml:space="preserve">от других сетевых организаций </t>
  </si>
  <si>
    <t xml:space="preserve">Потери в сети </t>
  </si>
  <si>
    <t xml:space="preserve">то же в % </t>
  </si>
  <si>
    <r>
      <t>Мощность</t>
    </r>
    <r>
      <rPr>
        <sz val="11"/>
        <rFont val="Times New Roman"/>
        <family val="1"/>
        <charset val="204"/>
      </rPr>
      <t xml:space="preserve"> на производственные и хоз.нужды </t>
    </r>
  </si>
  <si>
    <t xml:space="preserve">Полезный отпуск мощности потребителям </t>
  </si>
  <si>
    <t>потребителям, присоединенным к центру питания</t>
  </si>
  <si>
    <t>потребителям присоединенным к сетям МСК (последняя миля)</t>
  </si>
  <si>
    <t>на генераторном напряжении</t>
  </si>
  <si>
    <t>Таблица № П1.6.</t>
  </si>
  <si>
    <t>Структура полезного отпуска электрической энергии (мощности) по группам потребителей ЭСО</t>
  </si>
  <si>
    <t>№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</si>
  <si>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</si>
  <si>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</si>
  <si>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</si>
  <si>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</si>
  <si>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</si>
  <si>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</si>
  <si>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</si>
  <si>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1.1.1</t>
  </si>
  <si>
    <t xml:space="preserve">    городское с электроплитами</t>
  </si>
  <si>
    <t>1.1.2</t>
  </si>
  <si>
    <t xml:space="preserve">    сельское</t>
  </si>
  <si>
    <t>1.1.3</t>
  </si>
  <si>
    <t xml:space="preserve">    садоводческие</t>
  </si>
  <si>
    <t>1.2.1</t>
  </si>
  <si>
    <t>1.2.2</t>
  </si>
  <si>
    <t xml:space="preserve">    приравненные к населению</t>
  </si>
  <si>
    <t>Базовые потребители</t>
  </si>
  <si>
    <t>Потребитель 1</t>
  </si>
  <si>
    <t>Потребитель 2</t>
  </si>
  <si>
    <t>Потребитель i</t>
  </si>
  <si>
    <t>Одноставочные потребители</t>
  </si>
  <si>
    <t>2.3</t>
  </si>
  <si>
    <t>Двухставочные потребители</t>
  </si>
  <si>
    <t>3</t>
  </si>
  <si>
    <t>Отдача в смежные сетевые организации</t>
  </si>
  <si>
    <t>4</t>
  </si>
  <si>
    <t xml:space="preserve">Итого </t>
  </si>
  <si>
    <t xml:space="preserve">                                                          </t>
  </si>
  <si>
    <t>Таблица N П1.30</t>
  </si>
  <si>
    <t>№ П/П</t>
  </si>
  <si>
    <t>Отпуск ЭЭ, тыс. кВт.ч</t>
  </si>
  <si>
    <t>Присоединенная мощность,                                              МВА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</si>
  <si>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</si>
  <si>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</si>
  <si>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</si>
  <si>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</si>
  <si>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</si>
  <si>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 xml:space="preserve">сетевой организации 1   </t>
  </si>
  <si>
    <t xml:space="preserve">сетевой организации 2 </t>
  </si>
  <si>
    <t>1.2.3</t>
  </si>
  <si>
    <t xml:space="preserve">...       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</si>
  <si>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</si>
  <si>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</si>
  <si>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</si>
  <si>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>3.1</t>
  </si>
  <si>
    <t xml:space="preserve">не сетевым организациям  </t>
  </si>
  <si>
    <t>3.2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</si>
  <si>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</si>
  <si>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</si>
  <si>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</si>
  <si>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</si>
  <si>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3.2.1 - п. 1.2.1) </t>
  </si>
  <si>
    <t>3.2.2</t>
  </si>
  <si>
    <t>3.2.2.1</t>
  </si>
  <si>
    <t xml:space="preserve">также в сальдированном выражении (п. 3.2.2 - п. 1.2.2) </t>
  </si>
  <si>
    <t>3.2.3</t>
  </si>
  <si>
    <t>Поступление электроэнергии в ЕНЭС</t>
  </si>
  <si>
    <t>4.1</t>
  </si>
  <si>
    <t>4.2</t>
  </si>
  <si>
    <t>4.2.1</t>
  </si>
  <si>
    <t>4.2.2</t>
  </si>
  <si>
    <t>……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</si>
  <si>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</si>
  <si>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</si>
  <si>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</si>
  <si>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</si>
  <si>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</si>
  <si>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</si>
  <si>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</si>
  <si>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</si>
  <si>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</si>
  <si>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</si>
  <si>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</si>
  <si>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</si>
  <si>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</si>
  <si>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</si>
  <si>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</si>
  <si>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</si>
  <si>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</si>
  <si>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</si>
  <si>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</si>
  <si>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</si>
  <si>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</si>
  <si>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</si>
  <si>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</si>
  <si>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</si>
  <si>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не сетевых организаций (генерация)</t>
  </si>
  <si>
    <t>12.2</t>
  </si>
  <si>
    <t>12.2.1</t>
  </si>
  <si>
    <t>12.2.2</t>
  </si>
  <si>
    <t>12.2.3</t>
  </si>
  <si>
    <t>13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</si>
  <si>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</si>
  <si>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</si>
  <si>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</si>
  <si>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</si>
  <si>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</si>
  <si>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14.2.2</t>
  </si>
  <si>
    <t>14.2.2.1</t>
  </si>
  <si>
    <t xml:space="preserve">также в сальдированном выражении (п. 14.2.2 - п. 12.2.2) </t>
  </si>
  <si>
    <t>14.2.3</t>
  </si>
  <si>
    <t>14.2.3.1</t>
  </si>
  <si>
    <t xml:space="preserve">также в сальдированном выражении (п. 14.2.3 - п. 12.2.3)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</si>
  <si>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</si>
  <si>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</si>
  <si>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</si>
  <si>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</si>
  <si>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</si>
  <si>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</si>
  <si>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</si>
  <si>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</si>
  <si>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</si>
  <si>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</si>
  <si>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19.2.2</t>
  </si>
  <si>
    <t>19.2.3</t>
  </si>
  <si>
    <t>20</t>
  </si>
  <si>
    <t>21</t>
  </si>
  <si>
    <t>21.2</t>
  </si>
  <si>
    <t>21.3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</si>
  <si>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</si>
  <si>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</si>
  <si>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</si>
  <si>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</si>
  <si>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</si>
  <si>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</si>
  <si>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</si>
  <si>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</si>
  <si>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</si>
  <si>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25.2.2</t>
  </si>
  <si>
    <t>25.2.3</t>
  </si>
  <si>
    <t>26</t>
  </si>
  <si>
    <t>27</t>
  </si>
  <si>
    <t>27.1</t>
  </si>
  <si>
    <t>27.2</t>
  </si>
  <si>
    <t>27.2.1</t>
  </si>
  <si>
    <t>27.2.1.1</t>
  </si>
  <si>
    <t>27.2.2</t>
  </si>
  <si>
    <t>27.2.2.1</t>
  </si>
  <si>
    <t>27.2.3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</si>
  <si>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</si>
  <si>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</si>
  <si>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</si>
  <si>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</si>
  <si>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</si>
  <si>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</si>
  <si>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</si>
  <si>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30.2.1</t>
  </si>
  <si>
    <t>30.2.2</t>
  </si>
  <si>
    <t>31</t>
  </si>
  <si>
    <t>32</t>
  </si>
  <si>
    <t>32.1</t>
  </si>
  <si>
    <t>32.2</t>
  </si>
  <si>
    <t>32.2.1</t>
  </si>
  <si>
    <t>32.2.1.1</t>
  </si>
  <si>
    <t xml:space="preserve">также в сальдированном выражении (п. 27.2.1 - п. 25.2.1) </t>
  </si>
  <si>
    <t>32.2.2</t>
  </si>
  <si>
    <t>32.2.2.1</t>
  </si>
  <si>
    <t xml:space="preserve">также в сальдированном выражении (п. 27.2.2 - п. 25.2.2) </t>
  </si>
  <si>
    <t>Таблица № 2.1</t>
  </si>
  <si>
    <t>Материал опор</t>
  </si>
  <si>
    <t>металл</t>
  </si>
  <si>
    <t>ж/бетон</t>
  </si>
  <si>
    <t>дерево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</si>
  <si>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</si>
  <si>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</si>
  <si>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</si>
  <si>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</si>
  <si>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</si>
  <si>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 xml:space="preserve">0,4 кВ </t>
  </si>
  <si>
    <t>Таблица № 2.2</t>
  </si>
  <si>
    <t>Объем подстанций 35 - 1150 кВ, трансформаторных подстанций (ТП), комплексных трансформаторных подстанций (КТП) и распределительных пунктов (РП) 0,4 - 20 кВ в условных единицах</t>
  </si>
  <si>
    <t>Баланс электрической мощности по уровням напряжения</t>
  </si>
  <si>
    <t>ОАО "КузбассЭлектро"</t>
  </si>
  <si>
    <t>покупка у сбытовой компании ОАО "Кузбассэнергосбыт"</t>
  </si>
  <si>
    <t>ООО "ЭСКК" (АО "Черниговец")</t>
  </si>
  <si>
    <t>ООО "Металлэнергофинанс" (ОАО "Шахта Алардинская")</t>
  </si>
  <si>
    <t>ООО "Лукойл-Энергосервис"( ООО "Разрез Пермяковский")</t>
  </si>
  <si>
    <t>ООО "ГлавЭнергоСбыт"( ООО "СУЭК-Кузбасс")</t>
  </si>
  <si>
    <t>ООО "СКЭК"</t>
  </si>
  <si>
    <t>1.2.4</t>
  </si>
  <si>
    <t>1.2.5</t>
  </si>
  <si>
    <t>ОАО "РЖД"</t>
  </si>
  <si>
    <t>3.2.3.1</t>
  </si>
  <si>
    <t>3.2.4</t>
  </si>
  <si>
    <t>3.2.5</t>
  </si>
  <si>
    <t>3.2.6</t>
  </si>
  <si>
    <t>3.2.7</t>
  </si>
  <si>
    <t>3.2.4.1</t>
  </si>
  <si>
    <t>3.2.5.1</t>
  </si>
  <si>
    <t xml:space="preserve">также в сальдированном выражении (п. 3.2.3 - п. 1.2.3) </t>
  </si>
  <si>
    <t xml:space="preserve">также в сальдированном выражении (п. 3.2.4 - п. 1.2.4) </t>
  </si>
  <si>
    <t>14.2.4</t>
  </si>
  <si>
    <t>14.2.5</t>
  </si>
  <si>
    <t>Таблица П 1.5</t>
  </si>
  <si>
    <t>Таблица П1.4</t>
  </si>
  <si>
    <t>3.2.11</t>
  </si>
  <si>
    <t>ООО "КЭнК"</t>
  </si>
  <si>
    <t>ПАО "ФСК ЕЭС"</t>
  </si>
  <si>
    <t>АО "Электросеть"</t>
  </si>
  <si>
    <t>АО "УК "Кузбассразрезуголь"</t>
  </si>
  <si>
    <t>ПАО "Кузбассэнергосбыт"</t>
  </si>
  <si>
    <t>Заявленная мощность, МВт</t>
  </si>
  <si>
    <t>Расчетная мощность,                                              МВт</t>
  </si>
  <si>
    <t>1.4.1.</t>
  </si>
  <si>
    <t>1.4.2.</t>
  </si>
  <si>
    <t>1.4.3.</t>
  </si>
  <si>
    <t>1.4.4.</t>
  </si>
  <si>
    <t>1.4.5.</t>
  </si>
  <si>
    <t>ООО "ЭнергоПаритет"</t>
  </si>
  <si>
    <t xml:space="preserve">поступление эл. энергии от других сетевых организаций, в т.ч. </t>
  </si>
  <si>
    <t>Таблица № 8 Приложения № 6</t>
  </si>
  <si>
    <t>к Пояснениям по предоставлению заявления и материалов</t>
  </si>
  <si>
    <t>Примечание</t>
  </si>
  <si>
    <t>Таблица № 9 Приложения № 6</t>
  </si>
  <si>
    <t>N п/п</t>
  </si>
  <si>
    <t>Наименование</t>
  </si>
  <si>
    <t>Подстанция</t>
  </si>
  <si>
    <t>Силовой трансформатор или реактор (одно- или трехфазный), или вольтодобавочный трансформатор</t>
  </si>
  <si>
    <t>Воздушный выключатель</t>
  </si>
  <si>
    <t>Масляный (вакуумный) выключатель</t>
  </si>
  <si>
    <t>Отделитель с короткозамыкателем</t>
  </si>
  <si>
    <t>Выключатель нагрузки</t>
  </si>
  <si>
    <t>Синхронный компенсатор мощн. до 50 Мвар</t>
  </si>
  <si>
    <t>То же, 50 Мвар и более</t>
  </si>
  <si>
    <t>Статические конденсаторы</t>
  </si>
  <si>
    <t>Мачтовая (столбовая) ТП</t>
  </si>
  <si>
    <t>Однотрансформаторная ТП, КТП</t>
  </si>
  <si>
    <t>Двухтрансформаторная ТП, КТП</t>
  </si>
  <si>
    <t>Однотрансформаторная подстанция 34/0,4 кВ</t>
  </si>
  <si>
    <t>ЗАО "ЭПК"</t>
  </si>
  <si>
    <t>Потребители ПАО "Кузбассэнергосбыт"</t>
  </si>
  <si>
    <t>АО "Система"</t>
  </si>
  <si>
    <t>ООО "Ресурс"</t>
  </si>
  <si>
    <t>ПАО "Россети Сибирь"-"Кузбассэнерго-РЭС"</t>
  </si>
  <si>
    <t>2.2.2</t>
  </si>
  <si>
    <t>покупка у сбытовой компании АО "Энергопромышленная компания"</t>
  </si>
  <si>
    <t>ОАО "Шахта Алексиевская"</t>
  </si>
  <si>
    <t>АО "Шахта Алексиевская"</t>
  </si>
  <si>
    <t>ПАО "Россети Сибирь"- "Кузбассэнерго-РЭС"</t>
  </si>
  <si>
    <t>ООО Главэнергосбыт</t>
  </si>
  <si>
    <t>АО "ЭПК"</t>
  </si>
  <si>
    <t>Отпуск (передача) электроэнергии территориальной сетевой организацией за 2024 год</t>
  </si>
  <si>
    <t>План 1 полугодие 2024г.</t>
  </si>
  <si>
    <t>План 2 полугодие 2024г.</t>
  </si>
  <si>
    <t>План 2024 год</t>
  </si>
  <si>
    <t>ООО Промэнергосбыт</t>
  </si>
  <si>
    <t>27.2.5</t>
  </si>
  <si>
    <t>план 2024г</t>
  </si>
  <si>
    <t>19.2.4</t>
  </si>
  <si>
    <t>14.2.5.1</t>
  </si>
  <si>
    <t xml:space="preserve">также в сальдированном выражении (п. 14.2.5 - п. 19.2.4) </t>
  </si>
  <si>
    <t xml:space="preserve">также в сальдированном выражении (п. 14.2.1 - п. 19.2.1) </t>
  </si>
  <si>
    <t xml:space="preserve">также в сальдированном выражении (п. 14.2.2 - п. 19.2.2) </t>
  </si>
  <si>
    <t>от других</t>
  </si>
  <si>
    <t>1.2.6</t>
  </si>
  <si>
    <t>12.2.4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</si>
</sst>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0.000"/>
    <numFmt numFmtId="169" formatCode="#,##0.000000"/>
    <numFmt numFmtId="170" formatCode="0.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General_)"/>
    <numFmt numFmtId="176" formatCode="_([$€-2]* #,##0.00_);_([$€-2]* \(#,##0.00\);_([$€-2]* &quot;-&quot;??_)"/>
    <numFmt numFmtId="177" formatCode="_-* #,##0.00\ _₽_-;\-* #,##0.00\ _₽_-;_-* &quot;-&quot;??\ _₽_-;_-@_-"/>
    <numFmt numFmtId="178" formatCode="_-* #,##0.00\ _р_у_б_._-;\-* #,##0.00\ _р_у_б_._-;_-* &quot;-&quot;??\ _р_у_б_._-;_-@_-"/>
    <numFmt numFmtId="179" formatCode="#,##0.0000"/>
  </numFmts>
  <fonts count="8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16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3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</borders>
  <cellStyleXfs count="394">
    <xf numFmtId="0" fontId="0" fillId="0" borderId="0"/>
    <xf numFmtId="9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6" fillId="0" borderId="0"/>
    <xf numFmtId="4" fontId="6" fillId="2" borderId="0" applyFont="0" applyBorder="0">
      <alignment horizontal="right"/>
    </xf>
    <xf numFmtId="0" fontId="11" fillId="0" borderId="30" applyBorder="0">
      <alignment horizontal="center" vertical="center" wrapText="1"/>
    </xf>
    <xf numFmtId="4" fontId="13" fillId="3" borderId="1" applyBorder="0">
      <alignment horizontal="right"/>
    </xf>
    <xf numFmtId="4" fontId="6" fillId="2" borderId="0" applyFont="0" applyBorder="0">
      <alignment horizontal="right"/>
    </xf>
    <xf numFmtId="4" fontId="13" fillId="4" borderId="5" applyBorder="0">
      <alignment horizontal="right"/>
    </xf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1" fillId="0" borderId="56">
      <protection locked="0"/>
    </xf>
    <xf numFmtId="165" fontId="21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4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4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8" borderId="0" applyNumberFormat="0" applyBorder="0" applyAlignment="0" applyProtection="0"/>
    <xf numFmtId="0" fontId="24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1" borderId="0" applyNumberFormat="0" applyBorder="0" applyAlignment="0" applyProtection="0"/>
    <xf numFmtId="0" fontId="24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4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4" fillId="2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21" borderId="0" applyNumberFormat="0" applyBorder="0" applyAlignment="0" applyProtection="0"/>
    <xf numFmtId="0" fontId="26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8" borderId="0" applyNumberFormat="0" applyBorder="0" applyAlignment="0" applyProtection="0"/>
    <xf numFmtId="0" fontId="26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18" borderId="0" applyNumberFormat="0" applyBorder="0" applyAlignment="0" applyProtection="0"/>
    <xf numFmtId="0" fontId="26" fillId="10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4" borderId="0" applyNumberFormat="0" applyBorder="0" applyAlignment="0" applyProtection="0"/>
    <xf numFmtId="0" fontId="26" fillId="13" borderId="0" applyNumberFormat="0" applyBorder="0" applyAlignment="0" applyProtection="0"/>
    <xf numFmtId="0" fontId="25" fillId="24" borderId="0" applyNumberFormat="0" applyBorder="0" applyAlignment="0" applyProtection="0"/>
    <xf numFmtId="0" fontId="25" fillId="6" borderId="0" applyNumberFormat="0" applyBorder="0" applyAlignment="0" applyProtection="0"/>
    <xf numFmtId="0" fontId="26" fillId="8" borderId="0" applyNumberFormat="0" applyBorder="0" applyAlignment="0" applyProtection="0"/>
    <xf numFmtId="0" fontId="25" fillId="6" borderId="0" applyNumberFormat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29" fillId="0" borderId="0"/>
    <xf numFmtId="0" fontId="20" fillId="0" borderId="0"/>
    <xf numFmtId="0" fontId="30" fillId="0" borderId="0"/>
    <xf numFmtId="0" fontId="31" fillId="0" borderId="0"/>
    <xf numFmtId="0" fontId="32" fillId="0" borderId="0"/>
    <xf numFmtId="0" fontId="33" fillId="0" borderId="0" applyNumberFormat="0">
      <alignment horizontal="left"/>
    </xf>
    <xf numFmtId="4" fontId="34" fillId="3" borderId="57" applyNumberFormat="0" applyProtection="0">
      <alignment vertical="center"/>
    </xf>
    <xf numFmtId="4" fontId="35" fillId="3" borderId="57" applyNumberFormat="0" applyProtection="0">
      <alignment vertical="center"/>
    </xf>
    <xf numFmtId="4" fontId="34" fillId="3" borderId="57" applyNumberFormat="0" applyProtection="0">
      <alignment horizontal="left" vertical="center" indent="1"/>
    </xf>
    <xf numFmtId="4" fontId="34" fillId="3" borderId="57" applyNumberFormat="0" applyProtection="0">
      <alignment horizontal="left" vertical="center" indent="1"/>
    </xf>
    <xf numFmtId="0" fontId="27" fillId="25" borderId="57" applyNumberFormat="0" applyProtection="0">
      <alignment horizontal="left" vertical="center" indent="1"/>
    </xf>
    <xf numFmtId="4" fontId="34" fillId="26" borderId="57" applyNumberFormat="0" applyProtection="0">
      <alignment horizontal="right" vertical="center"/>
    </xf>
    <xf numFmtId="4" fontId="34" fillId="27" borderId="57" applyNumberFormat="0" applyProtection="0">
      <alignment horizontal="right" vertical="center"/>
    </xf>
    <xf numFmtId="4" fontId="34" fillId="28" borderId="57" applyNumberFormat="0" applyProtection="0">
      <alignment horizontal="right" vertical="center"/>
    </xf>
    <xf numFmtId="4" fontId="34" fillId="29" borderId="57" applyNumberFormat="0" applyProtection="0">
      <alignment horizontal="right" vertical="center"/>
    </xf>
    <xf numFmtId="4" fontId="34" fillId="30" borderId="57" applyNumberFormat="0" applyProtection="0">
      <alignment horizontal="right" vertical="center"/>
    </xf>
    <xf numFmtId="4" fontId="34" fillId="31" borderId="57" applyNumberFormat="0" applyProtection="0">
      <alignment horizontal="right" vertical="center"/>
    </xf>
    <xf numFmtId="4" fontId="34" fillId="32" borderId="57" applyNumberFormat="0" applyProtection="0">
      <alignment horizontal="right" vertical="center"/>
    </xf>
    <xf numFmtId="4" fontId="34" fillId="33" borderId="57" applyNumberFormat="0" applyProtection="0">
      <alignment horizontal="right" vertical="center"/>
    </xf>
    <xf numFmtId="4" fontId="34" fillId="34" borderId="57" applyNumberFormat="0" applyProtection="0">
      <alignment horizontal="right" vertical="center"/>
    </xf>
    <xf numFmtId="4" fontId="36" fillId="35" borderId="57" applyNumberFormat="0" applyProtection="0">
      <alignment horizontal="left" vertical="center" indent="1"/>
    </xf>
    <xf numFmtId="4" fontId="34" fillId="36" borderId="58" applyNumberFormat="0" applyProtection="0">
      <alignment horizontal="left" vertical="center" indent="1"/>
    </xf>
    <xf numFmtId="4" fontId="37" fillId="37" borderId="0" applyNumberFormat="0" applyProtection="0">
      <alignment horizontal="left" vertical="center" indent="1"/>
    </xf>
    <xf numFmtId="0" fontId="27" fillId="25" borderId="57" applyNumberFormat="0" applyProtection="0">
      <alignment horizontal="left" vertical="center" indent="1"/>
    </xf>
    <xf numFmtId="4" fontId="38" fillId="36" borderId="57" applyNumberFormat="0" applyProtection="0">
      <alignment horizontal="left" vertical="center" indent="1"/>
    </xf>
    <xf numFmtId="4" fontId="38" fillId="38" borderId="57" applyNumberFormat="0" applyProtection="0">
      <alignment horizontal="left" vertical="center" indent="1"/>
    </xf>
    <xf numFmtId="0" fontId="27" fillId="38" borderId="57" applyNumberFormat="0" applyProtection="0">
      <alignment horizontal="left" vertical="center" indent="1"/>
    </xf>
    <xf numFmtId="0" fontId="27" fillId="38" borderId="57" applyNumberFormat="0" applyProtection="0">
      <alignment horizontal="left" vertical="center" indent="1"/>
    </xf>
    <xf numFmtId="0" fontId="27" fillId="39" borderId="57" applyNumberFormat="0" applyProtection="0">
      <alignment horizontal="left" vertical="center" indent="1"/>
    </xf>
    <xf numFmtId="0" fontId="27" fillId="39" borderId="57" applyNumberFormat="0" applyProtection="0">
      <alignment horizontal="left" vertical="center" indent="1"/>
    </xf>
    <xf numFmtId="0" fontId="27" fillId="40" borderId="57" applyNumberFormat="0" applyProtection="0">
      <alignment horizontal="left" vertical="center" indent="1"/>
    </xf>
    <xf numFmtId="0" fontId="27" fillId="40" borderId="57" applyNumberFormat="0" applyProtection="0">
      <alignment horizontal="left" vertical="center" indent="1"/>
    </xf>
    <xf numFmtId="0" fontId="27" fillId="25" borderId="57" applyNumberFormat="0" applyProtection="0">
      <alignment horizontal="left" vertical="center" indent="1"/>
    </xf>
    <xf numFmtId="0" fontId="27" fillId="25" borderId="57" applyNumberFormat="0" applyProtection="0">
      <alignment horizontal="left" vertical="center" indent="1"/>
    </xf>
    <xf numFmtId="4" fontId="34" fillId="41" borderId="57" applyNumberFormat="0" applyProtection="0">
      <alignment vertical="center"/>
    </xf>
    <xf numFmtId="4" fontId="35" fillId="41" borderId="57" applyNumberFormat="0" applyProtection="0">
      <alignment vertical="center"/>
    </xf>
    <xf numFmtId="4" fontId="34" fillId="41" borderId="57" applyNumberFormat="0" applyProtection="0">
      <alignment horizontal="left" vertical="center" indent="1"/>
    </xf>
    <xf numFmtId="4" fontId="34" fillId="41" borderId="57" applyNumberFormat="0" applyProtection="0">
      <alignment horizontal="left" vertical="center" indent="1"/>
    </xf>
    <xf numFmtId="4" fontId="34" fillId="36" borderId="57" applyNumberFormat="0" applyProtection="0">
      <alignment horizontal="right" vertical="center"/>
    </xf>
    <xf numFmtId="4" fontId="35" fillId="36" borderId="57" applyNumberFormat="0" applyProtection="0">
      <alignment horizontal="right" vertical="center"/>
    </xf>
    <xf numFmtId="0" fontId="27" fillId="25" borderId="57" applyNumberFormat="0" applyProtection="0">
      <alignment horizontal="left" vertical="center" indent="1"/>
    </xf>
    <xf numFmtId="0" fontId="27" fillId="25" borderId="57" applyNumberFormat="0" applyProtection="0">
      <alignment horizontal="left" vertical="center" indent="1"/>
    </xf>
    <xf numFmtId="0" fontId="27" fillId="25" borderId="57" applyNumberFormat="0" applyProtection="0">
      <alignment horizontal="left" vertical="center" indent="1"/>
    </xf>
    <xf numFmtId="0" fontId="39" fillId="0" borderId="0"/>
    <xf numFmtId="4" fontId="40" fillId="36" borderId="57" applyNumberFormat="0" applyProtection="0">
      <alignment horizontal="right" vertical="center"/>
    </xf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6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6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22" borderId="0" applyNumberFormat="0" applyBorder="0" applyAlignment="0" applyProtection="0"/>
    <xf numFmtId="0" fontId="26" fillId="47" borderId="0" applyNumberFormat="0" applyBorder="0" applyAlignment="0" applyProtection="0"/>
    <xf numFmtId="0" fontId="25" fillId="22" borderId="0" applyNumberFormat="0" applyBorder="0" applyAlignment="0" applyProtection="0"/>
    <xf numFmtId="0" fontId="25" fillId="24" borderId="0" applyNumberFormat="0" applyBorder="0" applyAlignment="0" applyProtection="0"/>
    <xf numFmtId="0" fontId="26" fillId="43" borderId="0" applyNumberFormat="0" applyBorder="0" applyAlignment="0" applyProtection="0"/>
    <xf numFmtId="0" fontId="25" fillId="24" borderId="0" applyNumberFormat="0" applyBorder="0" applyAlignment="0" applyProtection="0"/>
    <xf numFmtId="0" fontId="25" fillId="48" borderId="0" applyNumberFormat="0" applyBorder="0" applyAlignment="0" applyProtection="0"/>
    <xf numFmtId="0" fontId="26" fillId="17" borderId="0" applyNumberFormat="0" applyBorder="0" applyAlignment="0" applyProtection="0"/>
    <xf numFmtId="0" fontId="25" fillId="48" borderId="0" applyNumberFormat="0" applyBorder="0" applyAlignment="0" applyProtection="0"/>
    <xf numFmtId="175" fontId="41" fillId="0" borderId="59">
      <protection locked="0"/>
    </xf>
    <xf numFmtId="0" fontId="42" fillId="14" borderId="60" applyNumberFormat="0" applyAlignment="0" applyProtection="0"/>
    <xf numFmtId="0" fontId="43" fillId="8" borderId="61" applyNumberFormat="0" applyAlignment="0" applyProtection="0"/>
    <xf numFmtId="0" fontId="42" fillId="14" borderId="60" applyNumberFormat="0" applyAlignment="0" applyProtection="0"/>
    <xf numFmtId="0" fontId="44" fillId="49" borderId="57" applyNumberFormat="0" applyAlignment="0" applyProtection="0"/>
    <xf numFmtId="0" fontId="45" fillId="12" borderId="62" applyNumberFormat="0" applyAlignment="0" applyProtection="0"/>
    <xf numFmtId="0" fontId="44" fillId="49" borderId="57" applyNumberFormat="0" applyAlignment="0" applyProtection="0"/>
    <xf numFmtId="0" fontId="46" fillId="49" borderId="60" applyNumberFormat="0" applyAlignment="0" applyProtection="0"/>
    <xf numFmtId="0" fontId="47" fillId="12" borderId="61" applyNumberFormat="0" applyAlignment="0" applyProtection="0"/>
    <xf numFmtId="0" fontId="46" fillId="49" borderId="60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Border="0">
      <alignment horizontal="center" vertical="center" wrapText="1"/>
    </xf>
    <xf numFmtId="0" fontId="50" fillId="0" borderId="63" applyNumberFormat="0" applyFill="0" applyAlignment="0" applyProtection="0"/>
    <xf numFmtId="0" fontId="51" fillId="0" borderId="64" applyNumberFormat="0" applyFill="0" applyAlignment="0" applyProtection="0"/>
    <xf numFmtId="0" fontId="50" fillId="0" borderId="63" applyNumberFormat="0" applyFill="0" applyAlignment="0" applyProtection="0"/>
    <xf numFmtId="0" fontId="52" fillId="0" borderId="65" applyNumberFormat="0" applyFill="0" applyAlignment="0" applyProtection="0"/>
    <xf numFmtId="0" fontId="53" fillId="0" borderId="66" applyNumberFormat="0" applyFill="0" applyAlignment="0" applyProtection="0"/>
    <xf numFmtId="0" fontId="52" fillId="0" borderId="65" applyNumberFormat="0" applyFill="0" applyAlignment="0" applyProtection="0"/>
    <xf numFmtId="0" fontId="54" fillId="0" borderId="67" applyNumberFormat="0" applyFill="0" applyAlignment="0" applyProtection="0"/>
    <xf numFmtId="0" fontId="55" fillId="0" borderId="68" applyNumberFormat="0" applyFill="0" applyAlignment="0" applyProtection="0"/>
    <xf numFmtId="0" fontId="54" fillId="0" borderId="6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5" fontId="56" fillId="50" borderId="59"/>
    <xf numFmtId="0" fontId="57" fillId="0" borderId="69" applyNumberFormat="0" applyFill="0" applyAlignment="0" applyProtection="0"/>
    <xf numFmtId="0" fontId="45" fillId="0" borderId="70" applyNumberFormat="0" applyFill="0" applyAlignment="0" applyProtection="0"/>
    <xf numFmtId="0" fontId="57" fillId="0" borderId="69" applyNumberFormat="0" applyFill="0" applyAlignment="0" applyProtection="0"/>
    <xf numFmtId="0" fontId="58" fillId="51" borderId="71" applyNumberFormat="0" applyAlignment="0" applyProtection="0"/>
    <xf numFmtId="0" fontId="59" fillId="23" borderId="72" applyNumberFormat="0" applyAlignment="0" applyProtection="0"/>
    <xf numFmtId="0" fontId="58" fillId="51" borderId="71" applyNumberFormat="0" applyAlignment="0" applyProtection="0"/>
    <xf numFmtId="0" fontId="60" fillId="2" borderId="0" applyFill="0">
      <alignment wrapText="1"/>
    </xf>
    <xf numFmtId="0" fontId="61" fillId="0" borderId="0">
      <alignment horizontal="center" vertical="top" wrapText="1"/>
    </xf>
    <xf numFmtId="0" fontId="62" fillId="0" borderId="0">
      <alignment horizontal="centerContinuous" vertical="center" wrapText="1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47" borderId="0" applyNumberFormat="0" applyBorder="0" applyAlignment="0" applyProtection="0"/>
    <xf numFmtId="0" fontId="66" fillId="20" borderId="0" applyNumberFormat="0" applyBorder="0" applyAlignment="0" applyProtection="0"/>
    <xf numFmtId="0" fontId="65" fillId="47" borderId="0" applyNumberFormat="0" applyBorder="0" applyAlignment="0" applyProtection="0"/>
    <xf numFmtId="0" fontId="6" fillId="0" borderId="0"/>
    <xf numFmtId="0" fontId="6" fillId="0" borderId="0"/>
    <xf numFmtId="176" fontId="6" fillId="0" borderId="0"/>
    <xf numFmtId="0" fontId="67" fillId="0" borderId="0" applyNumberFormat="0" applyFont="0" applyBorder="0" applyProtection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68" fillId="0" borderId="0"/>
    <xf numFmtId="0" fontId="2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9" fillId="0" borderId="0"/>
    <xf numFmtId="0" fontId="69" fillId="0" borderId="0"/>
    <xf numFmtId="0" fontId="17" fillId="0" borderId="0"/>
    <xf numFmtId="0" fontId="27" fillId="0" borderId="0"/>
    <xf numFmtId="0" fontId="67" fillId="0" borderId="0" applyNumberFormat="0" applyBorder="0" applyProtection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30" fillId="0" borderId="0"/>
    <xf numFmtId="0" fontId="6" fillId="0" borderId="0"/>
    <xf numFmtId="0" fontId="70" fillId="0" borderId="0"/>
    <xf numFmtId="0" fontId="17" fillId="0" borderId="0"/>
    <xf numFmtId="0" fontId="17" fillId="0" borderId="0"/>
    <xf numFmtId="0" fontId="2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70" fillId="0" borderId="0"/>
    <xf numFmtId="0" fontId="6" fillId="0" borderId="0"/>
    <xf numFmtId="0" fontId="27" fillId="0" borderId="0"/>
    <xf numFmtId="0" fontId="17" fillId="0" borderId="0"/>
    <xf numFmtId="0" fontId="17" fillId="0" borderId="0"/>
    <xf numFmtId="0" fontId="27" fillId="0" borderId="0"/>
    <xf numFmtId="0" fontId="4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71" fillId="0" borderId="0" applyNumberFormat="0" applyFont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72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27" fillId="0" borderId="0"/>
    <xf numFmtId="0" fontId="27" fillId="0" borderId="0"/>
    <xf numFmtId="0" fontId="73" fillId="7" borderId="0" applyNumberFormat="0" applyBorder="0" applyAlignment="0" applyProtection="0"/>
    <xf numFmtId="0" fontId="74" fillId="52" borderId="0" applyNumberFormat="0" applyBorder="0" applyAlignment="0" applyProtection="0"/>
    <xf numFmtId="0" fontId="73" fillId="7" borderId="0" applyNumberFormat="0" applyBorder="0" applyAlignment="0" applyProtection="0"/>
    <xf numFmtId="170" fontId="75" fillId="3" borderId="45" applyNumberFormat="0" applyBorder="0" applyAlignment="0">
      <alignment vertical="center"/>
      <protection locked="0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20" borderId="61" applyNumberFormat="0" applyFont="0" applyAlignment="0" applyProtection="0"/>
    <xf numFmtId="0" fontId="27" fillId="20" borderId="60" applyNumberFormat="0" applyFont="0" applyAlignment="0" applyProtection="0"/>
    <xf numFmtId="0" fontId="27" fillId="20" borderId="61" applyNumberFormat="0" applyFont="0" applyAlignment="0" applyProtection="0"/>
    <xf numFmtId="0" fontId="6" fillId="20" borderId="61" applyNumberFormat="0" applyFont="0" applyAlignment="0" applyProtection="0"/>
    <xf numFmtId="0" fontId="27" fillId="20" borderId="61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8" fillId="0" borderId="73" applyNumberFormat="0" applyFill="0" applyAlignment="0" applyProtection="0"/>
    <xf numFmtId="0" fontId="79" fillId="0" borderId="74" applyNumberFormat="0" applyFill="0" applyAlignment="0" applyProtection="0"/>
    <xf numFmtId="0" fontId="78" fillId="0" borderId="73" applyNumberFormat="0" applyFill="0" applyAlignment="0" applyProtection="0"/>
    <xf numFmtId="0" fontId="19" fillId="0" borderId="0"/>
    <xf numFmtId="0" fontId="19" fillId="0" borderId="0"/>
    <xf numFmtId="0" fontId="19" fillId="0" borderId="0"/>
    <xf numFmtId="38" fontId="68" fillId="0" borderId="0">
      <alignment vertical="top"/>
    </xf>
    <xf numFmtId="0" fontId="19" fillId="0" borderId="0"/>
    <xf numFmtId="38" fontId="68" fillId="0" borderId="0">
      <alignment vertical="top"/>
    </xf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9" fontId="60" fillId="0" borderId="0">
      <alignment horizontal="center"/>
    </xf>
    <xf numFmtId="164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70" fillId="0" borderId="0"/>
    <xf numFmtId="166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1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6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6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6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" fontId="13" fillId="2" borderId="0" applyBorder="0">
      <alignment horizontal="right"/>
    </xf>
    <xf numFmtId="4" fontId="13" fillId="2" borderId="1" applyFont="0" applyBorder="0">
      <alignment horizontal="right"/>
    </xf>
    <xf numFmtId="0" fontId="82" fillId="9" borderId="0" applyNumberFormat="0" applyBorder="0" applyAlignment="0" applyProtection="0"/>
    <xf numFmtId="0" fontId="83" fillId="10" borderId="0" applyNumberFormat="0" applyBorder="0" applyAlignment="0" applyProtection="0"/>
    <xf numFmtId="0" fontId="82" fillId="9" borderId="0" applyNumberFormat="0" applyBorder="0" applyAlignment="0" applyProtection="0"/>
    <xf numFmtId="165" fontId="21" fillId="0" borderId="0">
      <protection locked="0"/>
    </xf>
    <xf numFmtId="0" fontId="57" fillId="0" borderId="69" applyNumberFormat="0" applyFill="0" applyAlignment="0" applyProtection="0"/>
    <xf numFmtId="0" fontId="42" fillId="53" borderId="60" applyNumberFormat="0" applyAlignment="0" applyProtection="0"/>
    <xf numFmtId="0" fontId="57" fillId="0" borderId="69" applyNumberFormat="0" applyFill="0" applyAlignment="0" applyProtection="0"/>
    <xf numFmtId="0" fontId="73" fillId="54" borderId="0" applyNumberFormat="0" applyBorder="0" applyAlignment="0" applyProtection="0"/>
    <xf numFmtId="0" fontId="25" fillId="55" borderId="0" applyNumberFormat="0" applyBorder="0" applyAlignment="0" applyProtection="0"/>
    <xf numFmtId="0" fontId="73" fillId="54" borderId="0" applyNumberFormat="0" applyBorder="0" applyAlignment="0" applyProtection="0"/>
    <xf numFmtId="0" fontId="6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7" fillId="56" borderId="61" applyNumberFormat="0" applyAlignment="0" applyProtection="0"/>
    <xf numFmtId="0" fontId="50" fillId="0" borderId="63" applyNumberFormat="0" applyFill="0" applyAlignment="0" applyProtection="0"/>
    <xf numFmtId="0" fontId="27" fillId="56" borderId="61" applyNumberFormat="0" applyAlignment="0" applyProtection="0"/>
    <xf numFmtId="0" fontId="25" fillId="57" borderId="0" applyNumberFormat="0" applyBorder="0" applyAlignment="0" applyProtection="0"/>
    <xf numFmtId="0" fontId="78" fillId="0" borderId="73" applyNumberFormat="0" applyFill="0" applyAlignment="0" applyProtection="0"/>
    <xf numFmtId="0" fontId="58" fillId="58" borderId="71" applyNumberFormat="0" applyAlignment="0" applyProtection="0"/>
    <xf numFmtId="0" fontId="80" fillId="0" borderId="0" applyNumberFormat="0" applyFill="0" applyBorder="0" applyAlignment="0" applyProtection="0"/>
  </cellStyleXfs>
  <cellXfs count="368">
    <xf numFmtId="0" fontId="0" fillId="0" borderId="0" xfId="0"/>
    <xf numFmtId="0" fontId="1" fillId="0" borderId="0" xfId="4" applyFont="1"/>
    <xf numFmtId="0" fontId="7" fillId="0" borderId="0" xfId="4" applyFont="1" applyAlignment="1">
      <alignment horizontal="center"/>
    </xf>
    <xf numFmtId="2" fontId="7" fillId="0" borderId="0" xfId="4" applyNumberFormat="1" applyFont="1"/>
    <xf numFmtId="0" fontId="7" fillId="0" borderId="0" xfId="4" applyFont="1"/>
    <xf numFmtId="0" fontId="7" fillId="0" borderId="0" xfId="4" applyFont="1" applyAlignment="1" applyProtection="1">
      <alignment horizontal="center"/>
      <protection locked="0"/>
    </xf>
    <xf numFmtId="0" fontId="7" fillId="0" borderId="0" xfId="4" applyFont="1" applyProtection="1">
      <protection locked="0"/>
    </xf>
    <xf numFmtId="2" fontId="7" fillId="0" borderId="0" xfId="4" applyNumberFormat="1" applyFont="1" applyProtection="1">
      <protection locked="0"/>
    </xf>
    <xf numFmtId="2" fontId="7" fillId="0" borderId="8" xfId="4" applyNumberFormat="1" applyFont="1" applyBorder="1" applyAlignment="1">
      <alignment horizontal="center"/>
    </xf>
    <xf numFmtId="2" fontId="7" fillId="0" borderId="1" xfId="4" applyNumberFormat="1" applyFont="1" applyBorder="1" applyAlignment="1">
      <alignment horizontal="center"/>
    </xf>
    <xf numFmtId="2" fontId="7" fillId="0" borderId="9" xfId="4" applyNumberFormat="1" applyFont="1" applyBorder="1" applyAlignment="1">
      <alignment horizontal="center"/>
    </xf>
    <xf numFmtId="0" fontId="7" fillId="0" borderId="13" xfId="4" applyFont="1" applyBorder="1" applyAlignment="1">
      <alignment horizontal="center"/>
    </xf>
    <xf numFmtId="0" fontId="7" fillId="0" borderId="15" xfId="4" applyFont="1" applyBorder="1" applyAlignment="1">
      <alignment horizontal="center"/>
    </xf>
    <xf numFmtId="1" fontId="7" fillId="0" borderId="10" xfId="4" applyNumberFormat="1" applyFont="1" applyBorder="1" applyAlignment="1">
      <alignment horizontal="center"/>
    </xf>
    <xf numFmtId="1" fontId="7" fillId="0" borderId="11" xfId="4" applyNumberFormat="1" applyFont="1" applyBorder="1" applyAlignment="1">
      <alignment horizontal="center"/>
    </xf>
    <xf numFmtId="1" fontId="7" fillId="0" borderId="12" xfId="4" applyNumberFormat="1" applyFont="1" applyBorder="1" applyAlignment="1">
      <alignment horizontal="center"/>
    </xf>
    <xf numFmtId="167" fontId="7" fillId="0" borderId="8" xfId="4" applyNumberFormat="1" applyFont="1" applyBorder="1" applyProtection="1">
      <protection locked="0"/>
    </xf>
    <xf numFmtId="167" fontId="7" fillId="0" borderId="1" xfId="4" applyNumberFormat="1" applyFont="1" applyBorder="1" applyProtection="1">
      <protection locked="0"/>
    </xf>
    <xf numFmtId="168" fontId="7" fillId="0" borderId="9" xfId="4" applyNumberFormat="1" applyFont="1" applyBorder="1" applyProtection="1">
      <protection locked="0"/>
    </xf>
    <xf numFmtId="167" fontId="7" fillId="3" borderId="1" xfId="4" applyNumberFormat="1" applyFont="1" applyFill="1" applyBorder="1" applyProtection="1">
      <protection locked="0"/>
    </xf>
    <xf numFmtId="168" fontId="7" fillId="3" borderId="9" xfId="4" applyNumberFormat="1" applyFont="1" applyFill="1" applyBorder="1" applyProtection="1">
      <protection locked="0"/>
    </xf>
    <xf numFmtId="167" fontId="7" fillId="2" borderId="8" xfId="4" applyNumberFormat="1" applyFont="1" applyFill="1" applyBorder="1" applyProtection="1">
      <protection locked="0"/>
    </xf>
    <xf numFmtId="0" fontId="4" fillId="0" borderId="0" xfId="4" applyFont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4" fillId="0" borderId="0" xfId="4" applyFont="1"/>
    <xf numFmtId="0" fontId="4" fillId="0" borderId="8" xfId="4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9" xfId="4" applyFont="1" applyBorder="1" applyAlignment="1">
      <alignment horizontal="center"/>
    </xf>
    <xf numFmtId="0" fontId="4" fillId="0" borderId="0" xfId="4" applyFont="1" applyAlignment="1">
      <alignment horizontal="center"/>
    </xf>
    <xf numFmtId="0" fontId="4" fillId="0" borderId="36" xfId="4" applyFont="1" applyBorder="1" applyAlignment="1">
      <alignment horizontal="center"/>
    </xf>
    <xf numFmtId="0" fontId="4" fillId="0" borderId="37" xfId="4" applyFont="1" applyBorder="1" applyAlignment="1">
      <alignment horizontal="center"/>
    </xf>
    <xf numFmtId="0" fontId="4" fillId="0" borderId="13" xfId="4" applyFont="1" applyBorder="1" applyAlignment="1">
      <alignment horizontal="center"/>
    </xf>
    <xf numFmtId="0" fontId="4" fillId="0" borderId="14" xfId="4" applyFont="1" applyBorder="1" applyAlignment="1">
      <alignment horizontal="center"/>
    </xf>
    <xf numFmtId="0" fontId="4" fillId="0" borderId="15" xfId="4" applyFont="1" applyBorder="1" applyAlignment="1">
      <alignment horizontal="center"/>
    </xf>
    <xf numFmtId="168" fontId="4" fillId="0" borderId="8" xfId="4" applyNumberFormat="1" applyFont="1" applyBorder="1" applyProtection="1">
      <protection locked="0"/>
    </xf>
    <xf numFmtId="168" fontId="4" fillId="0" borderId="1" xfId="4" applyNumberFormat="1" applyFont="1" applyBorder="1" applyProtection="1">
      <protection locked="0"/>
    </xf>
    <xf numFmtId="168" fontId="4" fillId="0" borderId="9" xfId="4" applyNumberFormat="1" applyFont="1" applyBorder="1" applyProtection="1">
      <protection locked="0"/>
    </xf>
    <xf numFmtId="168" fontId="4" fillId="3" borderId="1" xfId="4" applyNumberFormat="1" applyFont="1" applyFill="1" applyBorder="1" applyProtection="1">
      <protection locked="0"/>
    </xf>
    <xf numFmtId="168" fontId="4" fillId="3" borderId="9" xfId="4" applyNumberFormat="1" applyFont="1" applyFill="1" applyBorder="1" applyProtection="1">
      <protection locked="0"/>
    </xf>
    <xf numFmtId="168" fontId="4" fillId="2" borderId="8" xfId="4" applyNumberFormat="1" applyFont="1" applyFill="1" applyBorder="1" applyProtection="1"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169" fontId="4" fillId="0" borderId="0" xfId="4" applyNumberFormat="1" applyFont="1" applyProtection="1">
      <protection locked="0"/>
    </xf>
    <xf numFmtId="167" fontId="4" fillId="0" borderId="0" xfId="4" applyNumberFormat="1" applyFont="1" applyAlignment="1" applyProtection="1">
      <alignment horizontal="center"/>
      <protection locked="0"/>
    </xf>
    <xf numFmtId="3" fontId="4" fillId="0" borderId="0" xfId="4" applyNumberFormat="1" applyFont="1" applyAlignment="1" applyProtection="1">
      <alignment horizontal="center"/>
      <protection locked="0"/>
    </xf>
    <xf numFmtId="0" fontId="4" fillId="0" borderId="0" xfId="4" applyFont="1" applyAlignment="1" applyProtection="1">
      <alignment horizontal="right"/>
      <protection locked="0"/>
    </xf>
    <xf numFmtId="0" fontId="1" fillId="0" borderId="0" xfId="4" applyFont="1" applyProtection="1">
      <protection locked="0"/>
    </xf>
    <xf numFmtId="169" fontId="4" fillId="0" borderId="1" xfId="4" applyNumberFormat="1" applyFont="1" applyBorder="1" applyAlignment="1">
      <alignment horizontal="center"/>
    </xf>
    <xf numFmtId="3" fontId="4" fillId="0" borderId="1" xfId="4" applyNumberFormat="1" applyFont="1" applyBorder="1" applyAlignment="1">
      <alignment horizontal="center"/>
    </xf>
    <xf numFmtId="1" fontId="4" fillId="0" borderId="1" xfId="4" applyNumberFormat="1" applyFont="1" applyBorder="1" applyAlignment="1">
      <alignment horizontal="center" vertical="center" wrapText="1"/>
    </xf>
    <xf numFmtId="1" fontId="4" fillId="0" borderId="1" xfId="4" applyNumberFormat="1" applyFont="1" applyBorder="1" applyAlignment="1">
      <alignment horizontal="center"/>
    </xf>
    <xf numFmtId="1" fontId="4" fillId="0" borderId="0" xfId="4" applyNumberFormat="1" applyFont="1"/>
    <xf numFmtId="167" fontId="4" fillId="3" borderId="1" xfId="4" applyNumberFormat="1" applyFont="1" applyFill="1" applyBorder="1" applyProtection="1">
      <protection locked="0"/>
    </xf>
    <xf numFmtId="3" fontId="4" fillId="3" borderId="1" xfId="4" applyNumberFormat="1" applyFont="1" applyFill="1" applyBorder="1" applyAlignment="1" applyProtection="1">
      <alignment horizontal="center"/>
      <protection locked="0"/>
    </xf>
    <xf numFmtId="0" fontId="4" fillId="3" borderId="1" xfId="4" applyFont="1" applyFill="1" applyBorder="1" applyProtection="1">
      <protection locked="0"/>
    </xf>
    <xf numFmtId="170" fontId="4" fillId="3" borderId="1" xfId="4" applyNumberFormat="1" applyFont="1" applyFill="1" applyBorder="1" applyProtection="1">
      <protection locked="0"/>
    </xf>
    <xf numFmtId="0" fontId="4" fillId="0" borderId="1" xfId="4" applyFont="1" applyBorder="1" applyProtection="1">
      <protection locked="0"/>
    </xf>
    <xf numFmtId="167" fontId="4" fillId="2" borderId="1" xfId="4" applyNumberFormat="1" applyFont="1" applyFill="1" applyBorder="1" applyProtection="1">
      <protection locked="0"/>
    </xf>
    <xf numFmtId="1" fontId="4" fillId="2" borderId="1" xfId="4" applyNumberFormat="1" applyFont="1" applyFill="1" applyBorder="1" applyProtection="1">
      <protection locked="0"/>
    </xf>
    <xf numFmtId="1" fontId="4" fillId="3" borderId="1" xfId="4" applyNumberFormat="1" applyFont="1" applyFill="1" applyBorder="1" applyProtection="1">
      <protection locked="0"/>
    </xf>
    <xf numFmtId="167" fontId="4" fillId="3" borderId="1" xfId="4" applyNumberFormat="1" applyFont="1" applyFill="1" applyBorder="1" applyAlignment="1" applyProtection="1">
      <alignment horizontal="right"/>
      <protection locked="0"/>
    </xf>
    <xf numFmtId="1" fontId="4" fillId="3" borderId="1" xfId="4" applyNumberFormat="1" applyFont="1" applyFill="1" applyBorder="1" applyAlignment="1" applyProtection="1">
      <alignment horizontal="center"/>
      <protection locked="0"/>
    </xf>
    <xf numFmtId="0" fontId="2" fillId="0" borderId="0" xfId="4" applyFont="1" applyAlignment="1">
      <alignment horizontal="center"/>
    </xf>
    <xf numFmtId="0" fontId="2" fillId="0" borderId="0" xfId="4" applyFont="1" applyAlignment="1">
      <alignment vertical="justify"/>
    </xf>
    <xf numFmtId="169" fontId="2" fillId="0" borderId="0" xfId="4" applyNumberFormat="1" applyFont="1"/>
    <xf numFmtId="0" fontId="2" fillId="0" borderId="0" xfId="4" applyFont="1"/>
    <xf numFmtId="169" fontId="1" fillId="0" borderId="10" xfId="4" applyNumberFormat="1" applyFont="1" applyBorder="1" applyAlignment="1">
      <alignment horizontal="center" vertical="center" wrapText="1"/>
    </xf>
    <xf numFmtId="0" fontId="1" fillId="0" borderId="11" xfId="4" applyFont="1" applyBorder="1" applyAlignment="1">
      <alignment horizontal="center" vertical="center" wrapText="1"/>
    </xf>
    <xf numFmtId="0" fontId="1" fillId="0" borderId="12" xfId="4" applyFont="1" applyBorder="1" applyAlignment="1">
      <alignment horizontal="center" vertical="center" wrapText="1"/>
    </xf>
    <xf numFmtId="169" fontId="1" fillId="0" borderId="19" xfId="4" applyNumberFormat="1" applyFont="1" applyBorder="1" applyAlignment="1">
      <alignment horizontal="center" vertical="center" wrapText="1"/>
    </xf>
    <xf numFmtId="0" fontId="1" fillId="3" borderId="9" xfId="4" applyFont="1" applyFill="1" applyBorder="1" applyProtection="1">
      <protection locked="0"/>
    </xf>
    <xf numFmtId="0" fontId="1" fillId="3" borderId="0" xfId="4" applyFont="1" applyFill="1" applyProtection="1">
      <protection locked="0"/>
    </xf>
    <xf numFmtId="49" fontId="1" fillId="3" borderId="8" xfId="4" applyNumberFormat="1" applyFont="1" applyFill="1" applyBorder="1" applyAlignment="1" applyProtection="1">
      <alignment horizontal="center"/>
      <protection locked="0"/>
    </xf>
    <xf numFmtId="0" fontId="1" fillId="3" borderId="3" xfId="4" applyFont="1" applyFill="1" applyBorder="1" applyAlignment="1" applyProtection="1">
      <alignment horizontal="left" vertical="center" wrapText="1"/>
      <protection locked="0"/>
    </xf>
    <xf numFmtId="167" fontId="1" fillId="3" borderId="8" xfId="4" applyNumberFormat="1" applyFont="1" applyFill="1" applyBorder="1" applyProtection="1">
      <protection locked="0"/>
    </xf>
    <xf numFmtId="167" fontId="1" fillId="3" borderId="1" xfId="4" applyNumberFormat="1" applyFont="1" applyFill="1" applyBorder="1" applyProtection="1">
      <protection locked="0"/>
    </xf>
    <xf numFmtId="167" fontId="1" fillId="3" borderId="4" xfId="4" applyNumberFormat="1" applyFont="1" applyFill="1" applyBorder="1" applyProtection="1">
      <protection locked="0"/>
    </xf>
    <xf numFmtId="49" fontId="1" fillId="0" borderId="8" xfId="4" applyNumberFormat="1" applyFont="1" applyBorder="1" applyAlignment="1" applyProtection="1">
      <alignment horizontal="center"/>
      <protection locked="0"/>
    </xf>
    <xf numFmtId="0" fontId="1" fillId="0" borderId="3" xfId="4" applyFont="1" applyBorder="1" applyAlignment="1" applyProtection="1">
      <alignment horizontal="left" vertical="center" wrapText="1"/>
      <protection locked="0"/>
    </xf>
    <xf numFmtId="167" fontId="1" fillId="0" borderId="8" xfId="4" applyNumberFormat="1" applyFont="1" applyBorder="1" applyProtection="1">
      <protection locked="0"/>
    </xf>
    <xf numFmtId="167" fontId="1" fillId="0" borderId="1" xfId="4" applyNumberFormat="1" applyFont="1" applyBorder="1" applyProtection="1">
      <protection locked="0"/>
    </xf>
    <xf numFmtId="0" fontId="1" fillId="0" borderId="39" xfId="4" applyFont="1" applyBorder="1" applyProtection="1">
      <protection locked="0"/>
    </xf>
    <xf numFmtId="167" fontId="1" fillId="0" borderId="4" xfId="4" applyNumberFormat="1" applyFont="1" applyBorder="1" applyProtection="1">
      <protection locked="0"/>
    </xf>
    <xf numFmtId="167" fontId="1" fillId="3" borderId="9" xfId="4" applyNumberFormat="1" applyFont="1" applyFill="1" applyBorder="1" applyProtection="1">
      <protection locked="0"/>
    </xf>
    <xf numFmtId="0" fontId="1" fillId="3" borderId="1" xfId="4" applyFont="1" applyFill="1" applyBorder="1" applyProtection="1">
      <protection locked="0"/>
    </xf>
    <xf numFmtId="0" fontId="1" fillId="3" borderId="3" xfId="4" applyFont="1" applyFill="1" applyBorder="1" applyAlignment="1" applyProtection="1">
      <alignment vertical="justify"/>
      <protection locked="0"/>
    </xf>
    <xf numFmtId="169" fontId="1" fillId="3" borderId="9" xfId="4" applyNumberFormat="1" applyFont="1" applyFill="1" applyBorder="1" applyProtection="1">
      <protection locked="0"/>
    </xf>
    <xf numFmtId="0" fontId="1" fillId="0" borderId="3" xfId="4" quotePrefix="1" applyFont="1" applyBorder="1" applyAlignment="1" applyProtection="1">
      <alignment horizontal="left" vertical="center" wrapText="1"/>
      <protection locked="0"/>
    </xf>
    <xf numFmtId="49" fontId="1" fillId="2" borderId="8" xfId="4" applyNumberFormat="1" applyFont="1" applyFill="1" applyBorder="1" applyAlignment="1" applyProtection="1">
      <alignment horizontal="center"/>
      <protection locked="0"/>
    </xf>
    <xf numFmtId="0" fontId="1" fillId="2" borderId="3" xfId="4" applyFont="1" applyFill="1" applyBorder="1" applyAlignment="1" applyProtection="1">
      <alignment horizontal="left" vertical="center" wrapText="1"/>
      <protection locked="0"/>
    </xf>
    <xf numFmtId="169" fontId="1" fillId="3" borderId="8" xfId="4" applyNumberFormat="1" applyFont="1" applyFill="1" applyBorder="1" applyProtection="1">
      <protection locked="0"/>
    </xf>
    <xf numFmtId="169" fontId="1" fillId="3" borderId="4" xfId="4" applyNumberFormat="1" applyFont="1" applyFill="1" applyBorder="1" applyProtection="1">
      <protection locked="0"/>
    </xf>
    <xf numFmtId="49" fontId="1" fillId="3" borderId="10" xfId="4" applyNumberFormat="1" applyFont="1" applyFill="1" applyBorder="1" applyAlignment="1" applyProtection="1">
      <alignment horizontal="center"/>
      <protection locked="0"/>
    </xf>
    <xf numFmtId="0" fontId="1" fillId="3" borderId="21" xfId="4" applyFont="1" applyFill="1" applyBorder="1" applyAlignment="1" applyProtection="1">
      <alignment horizontal="left" vertical="center" wrapText="1"/>
      <protection locked="0"/>
    </xf>
    <xf numFmtId="169" fontId="1" fillId="3" borderId="10" xfId="4" applyNumberFormat="1" applyFont="1" applyFill="1" applyBorder="1" applyProtection="1">
      <protection locked="0"/>
    </xf>
    <xf numFmtId="0" fontId="1" fillId="3" borderId="11" xfId="4" applyFont="1" applyFill="1" applyBorder="1" applyProtection="1">
      <protection locked="0"/>
    </xf>
    <xf numFmtId="0" fontId="1" fillId="3" borderId="12" xfId="4" applyFont="1" applyFill="1" applyBorder="1" applyProtection="1">
      <protection locked="0"/>
    </xf>
    <xf numFmtId="169" fontId="1" fillId="3" borderId="19" xfId="4" applyNumberFormat="1" applyFont="1" applyFill="1" applyBorder="1" applyProtection="1">
      <protection locked="0"/>
    </xf>
    <xf numFmtId="49" fontId="1" fillId="0" borderId="0" xfId="4" applyNumberFormat="1" applyFont="1" applyAlignment="1" applyProtection="1">
      <alignment horizontal="center"/>
      <protection locked="0"/>
    </xf>
    <xf numFmtId="0" fontId="1" fillId="0" borderId="0" xfId="4" applyFont="1" applyAlignment="1" applyProtection="1">
      <alignment vertical="justify"/>
      <protection locked="0"/>
    </xf>
    <xf numFmtId="169" fontId="1" fillId="0" borderId="0" xfId="4" applyNumberFormat="1" applyFont="1" applyProtection="1">
      <protection locked="0"/>
    </xf>
    <xf numFmtId="49" fontId="1" fillId="0" borderId="0" xfId="4" applyNumberFormat="1" applyFont="1" applyAlignment="1" applyProtection="1">
      <alignment horizontal="left"/>
      <protection locked="0"/>
    </xf>
    <xf numFmtId="49" fontId="1" fillId="0" borderId="0" xfId="4" applyNumberFormat="1" applyFont="1" applyAlignment="1">
      <alignment horizontal="center"/>
    </xf>
    <xf numFmtId="0" fontId="1" fillId="0" borderId="0" xfId="4" applyFont="1" applyAlignment="1">
      <alignment vertical="justify"/>
    </xf>
    <xf numFmtId="169" fontId="1" fillId="0" borderId="0" xfId="4" applyNumberFormat="1" applyFont="1"/>
    <xf numFmtId="0" fontId="3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/>
    </xf>
    <xf numFmtId="0" fontId="3" fillId="0" borderId="23" xfId="4" applyFont="1" applyBorder="1" applyAlignment="1">
      <alignment horizontal="center" vertical="center" wrapText="1"/>
    </xf>
    <xf numFmtId="4" fontId="4" fillId="0" borderId="0" xfId="4" applyNumberFormat="1" applyFont="1"/>
    <xf numFmtId="0" fontId="6" fillId="0" borderId="1" xfId="4" applyBorder="1" applyAlignment="1">
      <alignment horizontal="center" vertical="center" wrapText="1"/>
    </xf>
    <xf numFmtId="0" fontId="6" fillId="0" borderId="4" xfId="4" applyBorder="1"/>
    <xf numFmtId="4" fontId="13" fillId="2" borderId="8" xfId="7" applyFill="1" applyBorder="1">
      <alignment horizontal="right"/>
    </xf>
    <xf numFmtId="4" fontId="13" fillId="3" borderId="1" xfId="7" applyBorder="1" applyProtection="1">
      <alignment horizontal="right"/>
      <protection locked="0"/>
    </xf>
    <xf numFmtId="0" fontId="3" fillId="0" borderId="0" xfId="4" applyFont="1"/>
    <xf numFmtId="0" fontId="6" fillId="0" borderId="1" xfId="4" applyBorder="1"/>
    <xf numFmtId="0" fontId="4" fillId="0" borderId="0" xfId="4" applyFont="1" applyAlignment="1">
      <alignment vertical="center"/>
    </xf>
    <xf numFmtId="167" fontId="13" fillId="3" borderId="1" xfId="7" applyNumberFormat="1" applyBorder="1" applyProtection="1">
      <alignment horizontal="right"/>
      <protection locked="0"/>
    </xf>
    <xf numFmtId="0" fontId="6" fillId="0" borderId="1" xfId="4" applyBorder="1" applyAlignment="1">
      <alignment horizontal="left" vertical="top" wrapText="1"/>
    </xf>
    <xf numFmtId="0" fontId="11" fillId="0" borderId="8" xfId="4" applyFont="1" applyBorder="1" applyAlignment="1">
      <alignment vertical="top"/>
    </xf>
    <xf numFmtId="0" fontId="11" fillId="0" borderId="1" xfId="4" applyFont="1" applyBorder="1" applyAlignment="1">
      <alignment horizontal="left" vertical="top" wrapText="1"/>
    </xf>
    <xf numFmtId="0" fontId="11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vertical="top"/>
    </xf>
    <xf numFmtId="4" fontId="11" fillId="2" borderId="8" xfId="4" applyNumberFormat="1" applyFont="1" applyFill="1" applyBorder="1"/>
    <xf numFmtId="0" fontId="6" fillId="0" borderId="8" xfId="4" applyBorder="1"/>
    <xf numFmtId="4" fontId="11" fillId="0" borderId="1" xfId="5" applyFont="1" applyFill="1" applyBorder="1" applyAlignment="1">
      <alignment horizontal="center" vertical="center" wrapText="1"/>
    </xf>
    <xf numFmtId="4" fontId="11" fillId="2" borderId="8" xfId="5" applyFont="1" applyBorder="1" applyAlignment="1">
      <alignment horizontal="right" vertical="center"/>
    </xf>
    <xf numFmtId="4" fontId="11" fillId="2" borderId="25" xfId="5" applyFont="1" applyBorder="1" applyAlignment="1">
      <alignment horizontal="right" vertical="center"/>
    </xf>
    <xf numFmtId="4" fontId="11" fillId="0" borderId="1" xfId="7" applyFont="1" applyFill="1" applyBorder="1" applyAlignment="1">
      <alignment horizontal="center" vertical="center" wrapText="1"/>
    </xf>
    <xf numFmtId="0" fontId="13" fillId="0" borderId="1" xfId="7" applyNumberFormat="1" applyFill="1" applyBorder="1" applyProtection="1">
      <alignment horizontal="right"/>
      <protection locked="0"/>
    </xf>
    <xf numFmtId="4" fontId="13" fillId="2" borderId="8" xfId="7" applyFill="1" applyBorder="1" applyAlignment="1" applyProtection="1">
      <alignment horizontal="right" vertical="center"/>
      <protection locked="0"/>
    </xf>
    <xf numFmtId="4" fontId="13" fillId="3" borderId="1" xfId="7" applyBorder="1" applyAlignment="1" applyProtection="1">
      <alignment horizontal="right" vertical="center"/>
      <protection locked="0"/>
    </xf>
    <xf numFmtId="4" fontId="11" fillId="0" borderId="11" xfId="7" applyFont="1" applyFill="1" applyBorder="1" applyAlignment="1">
      <alignment horizontal="center" vertical="center" wrapText="1"/>
    </xf>
    <xf numFmtId="0" fontId="13" fillId="0" borderId="11" xfId="7" applyNumberFormat="1" applyFill="1" applyBorder="1" applyProtection="1">
      <alignment horizontal="right"/>
      <protection locked="0"/>
    </xf>
    <xf numFmtId="4" fontId="13" fillId="2" borderId="10" xfId="7" applyFill="1" applyBorder="1" applyAlignment="1" applyProtection="1">
      <alignment horizontal="right" vertical="center"/>
      <protection locked="0"/>
    </xf>
    <xf numFmtId="4" fontId="13" fillId="3" borderId="11" xfId="7" applyBorder="1" applyAlignment="1" applyProtection="1">
      <alignment horizontal="right" vertical="center"/>
      <protection locked="0"/>
    </xf>
    <xf numFmtId="169" fontId="4" fillId="0" borderId="0" xfId="4" applyNumberFormat="1" applyFont="1"/>
    <xf numFmtId="0" fontId="4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 wrapText="1"/>
    </xf>
    <xf numFmtId="0" fontId="4" fillId="0" borderId="0" xfId="4" applyFont="1" applyAlignment="1">
      <alignment horizontal="center" wrapText="1"/>
    </xf>
    <xf numFmtId="4" fontId="2" fillId="0" borderId="0" xfId="5" applyFont="1" applyFill="1" applyBorder="1" applyAlignment="1">
      <alignment vertical="center"/>
    </xf>
    <xf numFmtId="0" fontId="3" fillId="0" borderId="0" xfId="4" applyFont="1" applyAlignment="1">
      <alignment horizontal="center"/>
    </xf>
    <xf numFmtId="4" fontId="3" fillId="0" borderId="0" xfId="4" applyNumberFormat="1" applyFont="1" applyAlignment="1">
      <alignment vertical="center"/>
    </xf>
    <xf numFmtId="0" fontId="3" fillId="0" borderId="0" xfId="4" applyFont="1" applyAlignment="1">
      <alignment horizontal="left" wrapText="1"/>
    </xf>
    <xf numFmtId="4" fontId="13" fillId="2" borderId="26" xfId="7" applyFill="1" applyBorder="1">
      <alignment horizontal="right"/>
    </xf>
    <xf numFmtId="167" fontId="7" fillId="2" borderId="5" xfId="4" applyNumberFormat="1" applyFont="1" applyFill="1" applyBorder="1" applyProtection="1">
      <protection locked="0"/>
    </xf>
    <xf numFmtId="167" fontId="7" fillId="2" borderId="6" xfId="4" applyNumberFormat="1" applyFont="1" applyFill="1" applyBorder="1" applyProtection="1">
      <protection locked="0"/>
    </xf>
    <xf numFmtId="168" fontId="7" fillId="2" borderId="6" xfId="4" applyNumberFormat="1" applyFont="1" applyFill="1" applyBorder="1" applyProtection="1">
      <protection locked="0"/>
    </xf>
    <xf numFmtId="167" fontId="7" fillId="2" borderId="1" xfId="4" applyNumberFormat="1" applyFont="1" applyFill="1" applyBorder="1" applyProtection="1">
      <protection locked="0"/>
    </xf>
    <xf numFmtId="168" fontId="7" fillId="2" borderId="9" xfId="4" applyNumberFormat="1" applyFont="1" applyFill="1" applyBorder="1" applyProtection="1">
      <protection locked="0"/>
    </xf>
    <xf numFmtId="168" fontId="7" fillId="2" borderId="1" xfId="4" applyNumberFormat="1" applyFont="1" applyFill="1" applyBorder="1" applyProtection="1">
      <protection locked="0"/>
    </xf>
    <xf numFmtId="168" fontId="4" fillId="2" borderId="6" xfId="4" applyNumberFormat="1" applyFont="1" applyFill="1" applyBorder="1" applyProtection="1">
      <protection locked="0"/>
    </xf>
    <xf numFmtId="168" fontId="4" fillId="2" borderId="7" xfId="4" applyNumberFormat="1" applyFont="1" applyFill="1" applyBorder="1" applyProtection="1">
      <protection locked="0"/>
    </xf>
    <xf numFmtId="168" fontId="4" fillId="2" borderId="1" xfId="4" applyNumberFormat="1" applyFont="1" applyFill="1" applyBorder="1" applyProtection="1">
      <protection locked="0"/>
    </xf>
    <xf numFmtId="168" fontId="4" fillId="2" borderId="9" xfId="4" applyNumberFormat="1" applyFont="1" applyFill="1" applyBorder="1" applyProtection="1">
      <protection locked="0"/>
    </xf>
    <xf numFmtId="3" fontId="4" fillId="2" borderId="1" xfId="4" applyNumberFormat="1" applyFont="1" applyFill="1" applyBorder="1" applyAlignment="1" applyProtection="1">
      <alignment horizontal="center"/>
      <protection locked="0"/>
    </xf>
    <xf numFmtId="1" fontId="4" fillId="2" borderId="1" xfId="4" applyNumberFormat="1" applyFont="1" applyFill="1" applyBorder="1" applyAlignment="1" applyProtection="1">
      <alignment horizontal="center"/>
      <protection locked="0"/>
    </xf>
    <xf numFmtId="167" fontId="1" fillId="2" borderId="26" xfId="4" applyNumberFormat="1" applyFont="1" applyFill="1" applyBorder="1" applyProtection="1">
      <protection locked="0"/>
    </xf>
    <xf numFmtId="167" fontId="1" fillId="2" borderId="38" xfId="4" applyNumberFormat="1" applyFont="1" applyFill="1" applyBorder="1" applyProtection="1">
      <protection locked="0"/>
    </xf>
    <xf numFmtId="167" fontId="1" fillId="2" borderId="8" xfId="4" applyNumberFormat="1" applyFont="1" applyFill="1" applyBorder="1" applyProtection="1">
      <protection locked="0"/>
    </xf>
    <xf numFmtId="167" fontId="1" fillId="2" borderId="4" xfId="4" applyNumberFormat="1" applyFont="1" applyFill="1" applyBorder="1" applyProtection="1">
      <protection locked="0"/>
    </xf>
    <xf numFmtId="0" fontId="7" fillId="0" borderId="5" xfId="4" applyFont="1" applyBorder="1" applyAlignment="1" applyProtection="1">
      <alignment horizontal="center"/>
      <protection locked="0"/>
    </xf>
    <xf numFmtId="0" fontId="7" fillId="0" borderId="7" xfId="4" applyFont="1" applyBorder="1" applyAlignment="1" applyProtection="1">
      <alignment vertical="justify"/>
      <protection locked="0"/>
    </xf>
    <xf numFmtId="0" fontId="7" fillId="0" borderId="29" xfId="4" applyFont="1" applyBorder="1" applyAlignment="1" applyProtection="1">
      <alignment horizontal="center"/>
      <protection locked="0"/>
    </xf>
    <xf numFmtId="0" fontId="7" fillId="0" borderId="8" xfId="4" applyFont="1" applyBorder="1" applyAlignment="1" applyProtection="1">
      <alignment horizontal="center"/>
      <protection locked="0"/>
    </xf>
    <xf numFmtId="0" fontId="7" fillId="0" borderId="9" xfId="4" applyFont="1" applyBorder="1" applyAlignment="1" applyProtection="1">
      <alignment vertical="justify"/>
      <protection locked="0"/>
    </xf>
    <xf numFmtId="0" fontId="7" fillId="0" borderId="3" xfId="4" applyFont="1" applyBorder="1" applyAlignment="1" applyProtection="1">
      <alignment horizontal="center"/>
      <protection locked="0"/>
    </xf>
    <xf numFmtId="0" fontId="7" fillId="0" borderId="35" xfId="4" applyFont="1" applyBorder="1" applyAlignment="1" applyProtection="1">
      <alignment horizontal="center"/>
      <protection locked="0"/>
    </xf>
    <xf numFmtId="49" fontId="7" fillId="0" borderId="8" xfId="4" applyNumberFormat="1" applyFont="1" applyBorder="1" applyAlignment="1" applyProtection="1">
      <alignment horizontal="center"/>
      <protection locked="0"/>
    </xf>
    <xf numFmtId="0" fontId="7" fillId="0" borderId="8" xfId="4" applyFont="1" applyBorder="1" applyAlignment="1" applyProtection="1">
      <alignment horizontal="center" vertical="center"/>
      <protection locked="0"/>
    </xf>
    <xf numFmtId="0" fontId="4" fillId="0" borderId="26" xfId="4" applyFont="1" applyBorder="1" applyAlignment="1" applyProtection="1">
      <alignment horizontal="center"/>
      <protection locked="0"/>
    </xf>
    <xf numFmtId="0" fontId="4" fillId="0" borderId="27" xfId="4" applyFont="1" applyBorder="1" applyAlignment="1" applyProtection="1">
      <alignment vertical="justify"/>
      <protection locked="0"/>
    </xf>
    <xf numFmtId="0" fontId="4" fillId="0" borderId="3" xfId="4" applyFont="1" applyBorder="1" applyAlignment="1" applyProtection="1">
      <alignment horizontal="center"/>
      <protection locked="0"/>
    </xf>
    <xf numFmtId="0" fontId="4" fillId="0" borderId="8" xfId="4" applyFont="1" applyBorder="1" applyAlignment="1" applyProtection="1">
      <alignment horizontal="center"/>
      <protection locked="0"/>
    </xf>
    <xf numFmtId="0" fontId="4" fillId="0" borderId="9" xfId="4" applyFont="1" applyBorder="1" applyAlignment="1" applyProtection="1">
      <alignment vertical="justify"/>
      <protection locked="0"/>
    </xf>
    <xf numFmtId="0" fontId="1" fillId="0" borderId="9" xfId="4" applyFont="1" applyBorder="1" applyAlignment="1" applyProtection="1">
      <alignment vertical="justify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0" fontId="3" fillId="0" borderId="28" xfId="4" applyFont="1" applyBorder="1" applyAlignment="1" applyProtection="1">
      <alignment horizontal="left" vertical="center" wrapText="1"/>
      <protection locked="0"/>
    </xf>
    <xf numFmtId="49" fontId="4" fillId="0" borderId="1" xfId="4" applyNumberFormat="1" applyFont="1" applyBorder="1" applyAlignment="1" applyProtection="1">
      <alignment horizontal="center" vertical="center" wrapText="1"/>
      <protection locked="0"/>
    </xf>
    <xf numFmtId="0" fontId="4" fillId="0" borderId="28" xfId="4" applyFont="1" applyBorder="1" applyAlignment="1" applyProtection="1">
      <alignment horizontal="left" vertical="center" wrapText="1"/>
      <protection locked="0"/>
    </xf>
    <xf numFmtId="0" fontId="3" fillId="0" borderId="1" xfId="4" applyFont="1" applyBorder="1" applyProtection="1">
      <protection locked="0"/>
    </xf>
    <xf numFmtId="0" fontId="4" fillId="0" borderId="1" xfId="4" applyFont="1" applyBorder="1" applyAlignment="1" applyProtection="1">
      <alignment horizontal="center" vertical="center" wrapText="1"/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8" fillId="0" borderId="1" xfId="4" applyFont="1" applyBorder="1" applyAlignment="1" applyProtection="1">
      <alignment vertical="center"/>
      <protection locked="0"/>
    </xf>
    <xf numFmtId="49" fontId="3" fillId="0" borderId="1" xfId="4" applyNumberFormat="1" applyFont="1" applyBorder="1" applyAlignment="1" applyProtection="1">
      <alignment horizontal="center" vertical="center" wrapText="1"/>
      <protection locked="0"/>
    </xf>
    <xf numFmtId="0" fontId="3" fillId="0" borderId="29" xfId="4" applyFont="1" applyBorder="1" applyAlignment="1" applyProtection="1">
      <alignment vertical="justify"/>
      <protection locked="0"/>
    </xf>
    <xf numFmtId="49" fontId="1" fillId="2" borderId="26" xfId="4" applyNumberFormat="1" applyFont="1" applyFill="1" applyBorder="1" applyAlignment="1" applyProtection="1">
      <alignment horizontal="center"/>
      <protection locked="0"/>
    </xf>
    <xf numFmtId="0" fontId="1" fillId="2" borderId="29" xfId="4" applyFont="1" applyFill="1" applyBorder="1" applyAlignment="1" applyProtection="1">
      <alignment horizontal="left" vertical="center" wrapText="1"/>
      <protection locked="0"/>
    </xf>
    <xf numFmtId="0" fontId="1" fillId="2" borderId="3" xfId="4" quotePrefix="1" applyFont="1" applyFill="1" applyBorder="1" applyAlignment="1" applyProtection="1">
      <alignment horizontal="left" vertical="center" wrapText="1"/>
      <protection locked="0"/>
    </xf>
    <xf numFmtId="168" fontId="7" fillId="3" borderId="3" xfId="4" applyNumberFormat="1" applyFont="1" applyFill="1" applyBorder="1" applyProtection="1">
      <protection locked="0"/>
    </xf>
    <xf numFmtId="168" fontId="7" fillId="2" borderId="3" xfId="4" applyNumberFormat="1" applyFont="1" applyFill="1" applyBorder="1" applyProtection="1">
      <protection locked="0"/>
    </xf>
    <xf numFmtId="168" fontId="7" fillId="0" borderId="3" xfId="4" applyNumberFormat="1" applyFont="1" applyBorder="1" applyProtection="1">
      <protection locked="0"/>
    </xf>
    <xf numFmtId="167" fontId="7" fillId="2" borderId="35" xfId="4" applyNumberFormat="1" applyFont="1" applyFill="1" applyBorder="1" applyProtection="1">
      <protection locked="0"/>
    </xf>
    <xf numFmtId="167" fontId="7" fillId="0" borderId="35" xfId="4" applyNumberFormat="1" applyFont="1" applyBorder="1" applyProtection="1">
      <protection locked="0"/>
    </xf>
    <xf numFmtId="167" fontId="7" fillId="2" borderId="16" xfId="4" applyNumberFormat="1" applyFont="1" applyFill="1" applyBorder="1" applyProtection="1">
      <protection locked="0"/>
    </xf>
    <xf numFmtId="0" fontId="1" fillId="3" borderId="4" xfId="4" applyFont="1" applyFill="1" applyBorder="1" applyProtection="1">
      <protection locked="0"/>
    </xf>
    <xf numFmtId="0" fontId="14" fillId="0" borderId="0" xfId="4" applyFont="1" applyProtection="1">
      <protection locked="0"/>
    </xf>
    <xf numFmtId="167" fontId="15" fillId="0" borderId="0" xfId="4" applyNumberFormat="1" applyFont="1" applyProtection="1">
      <protection locked="0"/>
    </xf>
    <xf numFmtId="2" fontId="4" fillId="2" borderId="1" xfId="4" applyNumberFormat="1" applyFont="1" applyFill="1" applyBorder="1" applyProtection="1">
      <protection locked="0"/>
    </xf>
    <xf numFmtId="2" fontId="7" fillId="2" borderId="8" xfId="4" applyNumberFormat="1" applyFont="1" applyFill="1" applyBorder="1" applyProtection="1">
      <protection locked="0"/>
    </xf>
    <xf numFmtId="2" fontId="7" fillId="2" borderId="1" xfId="4" applyNumberFormat="1" applyFont="1" applyFill="1" applyBorder="1" applyProtection="1">
      <protection locked="0"/>
    </xf>
    <xf numFmtId="2" fontId="7" fillId="2" borderId="9" xfId="4" applyNumberFormat="1" applyFont="1" applyFill="1" applyBorder="1" applyProtection="1">
      <protection locked="0"/>
    </xf>
    <xf numFmtId="167" fontId="4" fillId="0" borderId="0" xfId="4" applyNumberFormat="1" applyFont="1" applyProtection="1">
      <protection locked="0"/>
    </xf>
    <xf numFmtId="167" fontId="16" fillId="2" borderId="1" xfId="4" applyNumberFormat="1" applyFont="1" applyFill="1" applyBorder="1" applyProtection="1">
      <protection locked="0"/>
    </xf>
    <xf numFmtId="0" fontId="8" fillId="0" borderId="1" xfId="4" applyFont="1" applyBorder="1" applyAlignment="1" applyProtection="1">
      <alignment horizontal="left" vertical="center"/>
      <protection locked="0"/>
    </xf>
    <xf numFmtId="4" fontId="2" fillId="2" borderId="0" xfId="5" applyFont="1" applyBorder="1" applyAlignment="1">
      <alignment horizontal="center" vertical="center"/>
    </xf>
    <xf numFmtId="0" fontId="6" fillId="0" borderId="25" xfId="4" applyBorder="1" applyAlignment="1">
      <alignment horizontal="center" vertical="center" wrapText="1"/>
    </xf>
    <xf numFmtId="168" fontId="4" fillId="3" borderId="1" xfId="4" applyNumberFormat="1" applyFont="1" applyFill="1" applyBorder="1" applyAlignment="1" applyProtection="1">
      <alignment horizontal="center"/>
      <protection locked="0"/>
    </xf>
    <xf numFmtId="0" fontId="4" fillId="0" borderId="9" xfId="4" applyFont="1" applyBorder="1" applyAlignment="1" applyProtection="1">
      <alignment horizontal="center" vertical="center"/>
      <protection locked="0"/>
    </xf>
    <xf numFmtId="0" fontId="7" fillId="0" borderId="9" xfId="4" applyFont="1" applyBorder="1" applyAlignment="1" applyProtection="1">
      <alignment vertical="center"/>
      <protection locked="0"/>
    </xf>
    <xf numFmtId="0" fontId="4" fillId="0" borderId="9" xfId="4" applyFont="1" applyBorder="1" applyAlignment="1" applyProtection="1">
      <alignment horizontal="left" vertical="center"/>
      <protection locked="0"/>
    </xf>
    <xf numFmtId="4" fontId="11" fillId="0" borderId="26" xfId="6" applyNumberFormat="1" applyBorder="1">
      <alignment horizontal="center" vertical="center" wrapText="1"/>
    </xf>
    <xf numFmtId="0" fontId="11" fillId="0" borderId="25" xfId="6" applyBorder="1">
      <alignment horizontal="center" vertical="center" wrapText="1"/>
    </xf>
    <xf numFmtId="0" fontId="11" fillId="0" borderId="29" xfId="6" applyBorder="1">
      <alignment horizontal="center" vertical="center" wrapText="1"/>
    </xf>
    <xf numFmtId="0" fontId="3" fillId="0" borderId="27" xfId="4" applyFont="1" applyBorder="1" applyAlignment="1">
      <alignment vertical="center"/>
    </xf>
    <xf numFmtId="4" fontId="11" fillId="0" borderId="10" xfId="6" applyNumberFormat="1" applyBorder="1">
      <alignment horizontal="center" vertical="center" wrapText="1"/>
    </xf>
    <xf numFmtId="0" fontId="11" fillId="0" borderId="11" xfId="6" applyBorder="1">
      <alignment horizontal="center" vertical="center" wrapText="1"/>
    </xf>
    <xf numFmtId="0" fontId="11" fillId="0" borderId="21" xfId="6" applyBorder="1">
      <alignment horizontal="center" vertical="center" wrapText="1"/>
    </xf>
    <xf numFmtId="0" fontId="4" fillId="0" borderId="9" xfId="4" applyFont="1" applyBorder="1"/>
    <xf numFmtId="0" fontId="6" fillId="0" borderId="38" xfId="4" applyBorder="1"/>
    <xf numFmtId="4" fontId="13" fillId="3" borderId="25" xfId="7" applyBorder="1" applyProtection="1">
      <alignment horizontal="right"/>
      <protection locked="0"/>
    </xf>
    <xf numFmtId="4" fontId="13" fillId="2" borderId="29" xfId="5" applyFont="1" applyBorder="1" applyAlignment="1">
      <alignment horizontal="right" vertical="center"/>
    </xf>
    <xf numFmtId="4" fontId="13" fillId="2" borderId="3" xfId="5" applyFont="1" applyBorder="1" applyAlignment="1">
      <alignment horizontal="right" vertical="center"/>
    </xf>
    <xf numFmtId="0" fontId="3" fillId="0" borderId="9" xfId="4" applyFont="1" applyBorder="1"/>
    <xf numFmtId="0" fontId="4" fillId="0" borderId="9" xfId="4" applyFont="1" applyBorder="1" applyAlignment="1">
      <alignment vertical="center"/>
    </xf>
    <xf numFmtId="4" fontId="11" fillId="2" borderId="8" xfId="4" applyNumberFormat="1" applyFont="1" applyFill="1" applyBorder="1" applyProtection="1">
      <protection locked="0"/>
    </xf>
    <xf numFmtId="4" fontId="11" fillId="2" borderId="3" xfId="5" applyFont="1" applyBorder="1" applyAlignment="1">
      <alignment horizontal="right" vertical="center"/>
    </xf>
    <xf numFmtId="167" fontId="11" fillId="2" borderId="3" xfId="5" applyNumberFormat="1" applyFont="1" applyBorder="1" applyAlignment="1">
      <alignment horizontal="right" vertical="center"/>
    </xf>
    <xf numFmtId="4" fontId="11" fillId="2" borderId="21" xfId="5" applyFont="1" applyBorder="1" applyAlignment="1">
      <alignment horizontal="right" vertical="center"/>
    </xf>
    <xf numFmtId="0" fontId="4" fillId="0" borderId="12" xfId="4" applyFont="1" applyBorder="1"/>
    <xf numFmtId="0" fontId="4" fillId="0" borderId="0" xfId="4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11" fillId="0" borderId="53" xfId="6" applyBorder="1">
      <alignment horizontal="center" vertical="center" wrapText="1"/>
    </xf>
    <xf numFmtId="2" fontId="6" fillId="0" borderId="32" xfId="4" applyNumberFormat="1" applyBorder="1" applyAlignment="1">
      <alignment horizontal="center" vertical="center"/>
    </xf>
    <xf numFmtId="4" fontId="13" fillId="2" borderId="52" xfId="7" applyFill="1" applyBorder="1" applyAlignment="1">
      <alignment horizontal="center" vertical="center"/>
    </xf>
    <xf numFmtId="4" fontId="13" fillId="3" borderId="52" xfId="7" applyBorder="1" applyAlignment="1" applyProtection="1">
      <alignment horizontal="center" vertical="center"/>
      <protection locked="0"/>
    </xf>
    <xf numFmtId="4" fontId="13" fillId="2" borderId="52" xfId="8" applyFont="1" applyBorder="1" applyAlignment="1">
      <alignment horizontal="center" vertical="center"/>
    </xf>
    <xf numFmtId="2" fontId="3" fillId="0" borderId="4" xfId="4" applyNumberFormat="1" applyFont="1" applyBorder="1"/>
    <xf numFmtId="1" fontId="6" fillId="0" borderId="54" xfId="4" applyNumberFormat="1" applyBorder="1" applyAlignment="1">
      <alignment horizontal="center" vertical="center"/>
    </xf>
    <xf numFmtId="4" fontId="13" fillId="2" borderId="54" xfId="7" applyFill="1" applyBorder="1" applyAlignment="1">
      <alignment horizontal="center" vertical="center"/>
    </xf>
    <xf numFmtId="4" fontId="13" fillId="3" borderId="55" xfId="7" applyBorder="1" applyAlignment="1" applyProtection="1">
      <alignment horizontal="center" vertical="center"/>
      <protection locked="0"/>
    </xf>
    <xf numFmtId="4" fontId="13" fillId="2" borderId="54" xfId="8" applyFont="1" applyBorder="1" applyAlignment="1">
      <alignment horizontal="center" vertical="center"/>
    </xf>
    <xf numFmtId="0" fontId="6" fillId="0" borderId="54" xfId="4" applyBorder="1" applyAlignment="1">
      <alignment horizontal="center" vertical="center"/>
    </xf>
    <xf numFmtId="4" fontId="4" fillId="0" borderId="4" xfId="4" applyNumberFormat="1" applyFont="1" applyBorder="1"/>
    <xf numFmtId="4" fontId="3" fillId="0" borderId="4" xfId="4" applyNumberFormat="1" applyFont="1" applyBorder="1"/>
    <xf numFmtId="4" fontId="4" fillId="0" borderId="4" xfId="4" applyNumberFormat="1" applyFont="1" applyBorder="1" applyAlignment="1">
      <alignment vertical="center"/>
    </xf>
    <xf numFmtId="0" fontId="3" fillId="0" borderId="4" xfId="4" applyFont="1" applyBorder="1" applyAlignment="1">
      <alignment horizontal="left" wrapText="1"/>
    </xf>
    <xf numFmtId="0" fontId="4" fillId="0" borderId="4" xfId="4" applyFont="1" applyBorder="1"/>
    <xf numFmtId="17" fontId="6" fillId="0" borderId="54" xfId="4" quotePrefix="1" applyNumberFormat="1" applyBorder="1" applyAlignment="1">
      <alignment horizontal="center" vertical="center"/>
    </xf>
    <xf numFmtId="0" fontId="6" fillId="0" borderId="8" xfId="4" applyBorder="1" applyAlignment="1">
      <alignment horizontal="center" vertical="center" wrapText="1"/>
    </xf>
    <xf numFmtId="0" fontId="6" fillId="0" borderId="54" xfId="4" applyBorder="1" applyAlignment="1">
      <alignment horizontal="center" vertical="center" wrapText="1"/>
    </xf>
    <xf numFmtId="4" fontId="11" fillId="0" borderId="54" xfId="8" applyFont="1" applyFill="1" applyBorder="1" applyAlignment="1">
      <alignment horizontal="center" vertical="center"/>
    </xf>
    <xf numFmtId="4" fontId="11" fillId="2" borderId="54" xfId="8" applyFont="1" applyBorder="1" applyAlignment="1">
      <alignment horizontal="center" vertical="center"/>
    </xf>
    <xf numFmtId="167" fontId="11" fillId="2" borderId="54" xfId="8" applyNumberFormat="1" applyFont="1" applyBorder="1" applyAlignment="1">
      <alignment horizontal="center" vertical="center"/>
    </xf>
    <xf numFmtId="0" fontId="11" fillId="0" borderId="54" xfId="4" applyFont="1" applyBorder="1" applyAlignment="1">
      <alignment horizontal="center" vertical="center"/>
    </xf>
    <xf numFmtId="4" fontId="6" fillId="2" borderId="54" xfId="4" applyNumberFormat="1" applyFill="1" applyBorder="1" applyAlignment="1">
      <alignment horizontal="center" vertical="center"/>
    </xf>
    <xf numFmtId="4" fontId="6" fillId="3" borderId="54" xfId="4" applyNumberFormat="1" applyFill="1" applyBorder="1" applyAlignment="1" applyProtection="1">
      <alignment horizontal="center" vertical="center"/>
      <protection locked="0"/>
    </xf>
    <xf numFmtId="0" fontId="11" fillId="0" borderId="53" xfId="4" applyFont="1" applyBorder="1" applyAlignment="1">
      <alignment horizontal="center" vertical="center"/>
    </xf>
    <xf numFmtId="4" fontId="6" fillId="2" borderId="53" xfId="4" applyNumberFormat="1" applyFill="1" applyBorder="1" applyAlignment="1">
      <alignment horizontal="center" vertical="center"/>
    </xf>
    <xf numFmtId="4" fontId="6" fillId="3" borderId="53" xfId="4" applyNumberFormat="1" applyFill="1" applyBorder="1" applyAlignment="1" applyProtection="1">
      <alignment horizontal="center" vertical="center"/>
      <protection locked="0"/>
    </xf>
    <xf numFmtId="4" fontId="11" fillId="2" borderId="53" xfId="9" applyFont="1" applyFill="1" applyBorder="1" applyAlignment="1">
      <alignment horizontal="center" vertical="center"/>
    </xf>
    <xf numFmtId="0" fontId="2" fillId="3" borderId="9" xfId="4" applyFont="1" applyFill="1" applyBorder="1" applyProtection="1">
      <protection locked="0"/>
    </xf>
    <xf numFmtId="167" fontId="4" fillId="0" borderId="0" xfId="4" applyNumberFormat="1" applyFont="1"/>
    <xf numFmtId="179" fontId="4" fillId="0" borderId="0" xfId="4" applyNumberFormat="1" applyFont="1" applyProtection="1">
      <protection locked="0"/>
    </xf>
    <xf numFmtId="167" fontId="84" fillId="3" borderId="1" xfId="4" applyNumberFormat="1" applyFont="1" applyFill="1" applyBorder="1" applyProtection="1">
      <protection locked="0"/>
    </xf>
    <xf numFmtId="3" fontId="1" fillId="3" borderId="27" xfId="4" applyNumberFormat="1" applyFont="1" applyFill="1" applyBorder="1" applyProtection="1">
      <protection locked="0"/>
    </xf>
    <xf numFmtId="0" fontId="1" fillId="3" borderId="39" xfId="4" applyFont="1" applyFill="1" applyBorder="1" applyProtection="1">
      <protection locked="0"/>
    </xf>
    <xf numFmtId="167" fontId="7" fillId="0" borderId="16" xfId="4" applyNumberFormat="1" applyFont="1" applyBorder="1" applyAlignment="1" applyProtection="1">
      <alignment horizontal="center"/>
      <protection locked="0"/>
    </xf>
    <xf numFmtId="167" fontId="7" fillId="0" borderId="17" xfId="4" applyNumberFormat="1" applyFont="1" applyBorder="1" applyAlignment="1" applyProtection="1">
      <alignment horizontal="center"/>
      <protection locked="0"/>
    </xf>
    <xf numFmtId="167" fontId="7" fillId="0" borderId="18" xfId="4" applyNumberFormat="1" applyFont="1" applyBorder="1" applyAlignment="1" applyProtection="1">
      <alignment horizontal="center"/>
      <protection locked="0"/>
    </xf>
    <xf numFmtId="0" fontId="1" fillId="0" borderId="0" xfId="4" applyFont="1" applyAlignment="1">
      <alignment horizontal="left"/>
    </xf>
    <xf numFmtId="0" fontId="6" fillId="0" borderId="0" xfId="4"/>
    <xf numFmtId="0" fontId="7" fillId="0" borderId="30" xfId="4" applyFont="1" applyBorder="1" applyAlignment="1">
      <alignment horizontal="center" wrapText="1"/>
    </xf>
    <xf numFmtId="0" fontId="7" fillId="0" borderId="26" xfId="4" applyFont="1" applyBorder="1" applyAlignment="1">
      <alignment horizontal="center" wrapText="1"/>
    </xf>
    <xf numFmtId="0" fontId="7" fillId="0" borderId="31" xfId="4" applyFont="1" applyBorder="1" applyAlignment="1">
      <alignment horizontal="center"/>
    </xf>
    <xf numFmtId="0" fontId="7" fillId="0" borderId="27" xfId="4" applyFont="1" applyBorder="1" applyAlignment="1">
      <alignment horizontal="center"/>
    </xf>
    <xf numFmtId="0" fontId="7" fillId="0" borderId="32" xfId="4" applyFont="1" applyBorder="1" applyAlignment="1">
      <alignment horizontal="center" vertical="justify"/>
    </xf>
    <xf numFmtId="0" fontId="7" fillId="0" borderId="33" xfId="4" applyFont="1" applyBorder="1" applyAlignment="1">
      <alignment horizontal="center" vertical="justify"/>
    </xf>
    <xf numFmtId="0" fontId="7" fillId="0" borderId="34" xfId="4" applyFont="1" applyBorder="1" applyAlignment="1">
      <alignment horizontal="center" vertical="justify"/>
    </xf>
    <xf numFmtId="0" fontId="2" fillId="0" borderId="0" xfId="4" applyFont="1"/>
    <xf numFmtId="0" fontId="0" fillId="0" borderId="0" xfId="0"/>
    <xf numFmtId="0" fontId="4" fillId="0" borderId="1" xfId="4" applyFont="1" applyBorder="1"/>
    <xf numFmtId="0" fontId="4" fillId="0" borderId="14" xfId="4" applyFont="1" applyBorder="1" applyAlignment="1">
      <alignment horizontal="center" vertical="center"/>
    </xf>
    <xf numFmtId="0" fontId="4" fillId="0" borderId="25" xfId="4" applyFont="1" applyBorder="1" applyAlignment="1">
      <alignment horizontal="center" vertical="center"/>
    </xf>
    <xf numFmtId="0" fontId="4" fillId="0" borderId="32" xfId="4" applyFont="1" applyBorder="1" applyAlignment="1">
      <alignment horizontal="center" vertical="center" wrapText="1"/>
    </xf>
    <xf numFmtId="0" fontId="4" fillId="0" borderId="33" xfId="4" applyFont="1" applyBorder="1" applyAlignment="1">
      <alignment horizontal="center" vertical="center" wrapText="1"/>
    </xf>
    <xf numFmtId="0" fontId="4" fillId="0" borderId="34" xfId="4" applyFont="1" applyBorder="1" applyAlignment="1">
      <alignment horizontal="center" vertical="center" wrapText="1"/>
    </xf>
    <xf numFmtId="0" fontId="3" fillId="0" borderId="3" xfId="4" applyFont="1" applyBorder="1" applyAlignment="1" applyProtection="1">
      <alignment horizontal="center" vertical="center" wrapText="1"/>
      <protection locked="0"/>
    </xf>
    <xf numFmtId="0" fontId="3" fillId="0" borderId="28" xfId="4" applyFont="1" applyBorder="1" applyAlignment="1" applyProtection="1">
      <alignment horizontal="center" vertical="center" wrapText="1"/>
      <protection locked="0"/>
    </xf>
    <xf numFmtId="0" fontId="3" fillId="0" borderId="4" xfId="4" applyFont="1" applyBorder="1" applyAlignment="1" applyProtection="1">
      <alignment horizontal="center" vertical="center" wrapText="1"/>
      <protection locked="0"/>
    </xf>
    <xf numFmtId="0" fontId="4" fillId="0" borderId="1" xfId="4" applyFont="1" applyBorder="1" applyAlignment="1">
      <alignment horizontal="center" vertical="center" wrapText="1"/>
    </xf>
    <xf numFmtId="167" fontId="4" fillId="0" borderId="1" xfId="4" applyNumberFormat="1" applyFont="1" applyBorder="1" applyAlignment="1">
      <alignment horizontal="center" vertical="center" wrapText="1"/>
    </xf>
    <xf numFmtId="0" fontId="2" fillId="0" borderId="0" xfId="4" applyFont="1" applyAlignment="1" applyProtection="1">
      <alignment horizontal="center"/>
      <protection locked="0"/>
    </xf>
    <xf numFmtId="0" fontId="2" fillId="2" borderId="0" xfId="4" applyFont="1" applyFill="1" applyAlignment="1">
      <alignment horizontal="center"/>
    </xf>
    <xf numFmtId="169" fontId="4" fillId="0" borderId="1" xfId="4" applyNumberFormat="1" applyFont="1" applyBorder="1" applyAlignment="1">
      <alignment horizontal="center" vertical="center" wrapText="1"/>
    </xf>
    <xf numFmtId="167" fontId="8" fillId="0" borderId="1" xfId="4" applyNumberFormat="1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28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wrapText="1"/>
    </xf>
    <xf numFmtId="169" fontId="2" fillId="0" borderId="22" xfId="4" applyNumberFormat="1" applyFont="1" applyBorder="1" applyAlignment="1">
      <alignment horizontal="center" vertical="center" wrapText="1"/>
    </xf>
    <xf numFmtId="169" fontId="2" fillId="0" borderId="6" xfId="4" applyNumberFormat="1" applyFont="1" applyBorder="1" applyAlignment="1">
      <alignment horizontal="center" vertical="center" wrapText="1"/>
    </xf>
    <xf numFmtId="169" fontId="2" fillId="0" borderId="7" xfId="4" applyNumberFormat="1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6" fillId="0" borderId="0" xfId="4" applyAlignment="1">
      <alignment horizontal="center"/>
    </xf>
    <xf numFmtId="49" fontId="1" fillId="0" borderId="5" xfId="4" applyNumberFormat="1" applyFont="1" applyBorder="1" applyAlignment="1">
      <alignment horizontal="center" vertical="center" wrapText="1"/>
    </xf>
    <xf numFmtId="49" fontId="1" fillId="0" borderId="10" xfId="4" applyNumberFormat="1" applyFont="1" applyBorder="1" applyAlignment="1">
      <alignment horizontal="center" vertical="center" wrapText="1"/>
    </xf>
    <xf numFmtId="0" fontId="1" fillId="0" borderId="20" xfId="4" applyFont="1" applyBorder="1" applyAlignment="1">
      <alignment horizontal="center" vertical="center" wrapText="1"/>
    </xf>
    <xf numFmtId="0" fontId="1" fillId="0" borderId="21" xfId="4" applyFont="1" applyBorder="1" applyAlignment="1">
      <alignment horizontal="center" vertical="center" wrapText="1"/>
    </xf>
    <xf numFmtId="169" fontId="2" fillId="0" borderId="5" xfId="4" applyNumberFormat="1" applyFont="1" applyBorder="1" applyAlignment="1">
      <alignment horizontal="center" vertical="center" wrapText="1"/>
    </xf>
    <xf numFmtId="0" fontId="6" fillId="0" borderId="14" xfId="4" applyBorder="1" applyAlignment="1">
      <alignment horizontal="center" vertical="center" wrapText="1"/>
    </xf>
    <xf numFmtId="0" fontId="6" fillId="0" borderId="24" xfId="4" applyBorder="1" applyAlignment="1">
      <alignment horizontal="center" vertical="center" wrapText="1"/>
    </xf>
    <xf numFmtId="0" fontId="6" fillId="0" borderId="25" xfId="4" applyBorder="1" applyAlignment="1">
      <alignment horizontal="center" vertical="center" wrapText="1"/>
    </xf>
    <xf numFmtId="0" fontId="4" fillId="0" borderId="0" xfId="4" applyFont="1" applyAlignment="1">
      <alignment horizontal="center"/>
    </xf>
    <xf numFmtId="4" fontId="4" fillId="0" borderId="0" xfId="4" applyNumberFormat="1" applyFont="1" applyAlignment="1">
      <alignment horizontal="center"/>
    </xf>
    <xf numFmtId="0" fontId="2" fillId="0" borderId="0" xfId="4" applyFont="1" applyAlignment="1">
      <alignment horizontal="right"/>
    </xf>
    <xf numFmtId="0" fontId="10" fillId="0" borderId="0" xfId="4" applyFont="1" applyAlignment="1">
      <alignment horizontal="right"/>
    </xf>
    <xf numFmtId="0" fontId="2" fillId="0" borderId="0" xfId="4" applyFont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4" fontId="2" fillId="2" borderId="0" xfId="5" applyFont="1" applyBorder="1" applyAlignment="1">
      <alignment horizontal="center" vertical="center"/>
    </xf>
    <xf numFmtId="0" fontId="12" fillId="0" borderId="30" xfId="6" applyFont="1" applyBorder="1">
      <alignment horizontal="center" vertical="center" wrapText="1"/>
    </xf>
    <xf numFmtId="0" fontId="12" fillId="0" borderId="41" xfId="6" applyFont="1" applyBorder="1">
      <alignment horizontal="center" vertical="center" wrapText="1"/>
    </xf>
    <xf numFmtId="0" fontId="12" fillId="0" borderId="36" xfId="6" applyFont="1" applyBorder="1">
      <alignment horizontal="center" vertical="center" wrapText="1"/>
    </xf>
    <xf numFmtId="0" fontId="11" fillId="0" borderId="40" xfId="6" applyBorder="1">
      <alignment horizontal="center" vertical="center" wrapText="1"/>
    </xf>
    <xf numFmtId="0" fontId="11" fillId="0" borderId="24" xfId="6" applyBorder="1">
      <alignment horizontal="center" vertical="center" wrapText="1"/>
    </xf>
    <xf numFmtId="0" fontId="11" fillId="0" borderId="51" xfId="6" applyBorder="1">
      <alignment horizontal="center" vertical="center" wrapText="1"/>
    </xf>
    <xf numFmtId="0" fontId="11" fillId="0" borderId="31" xfId="6" applyBorder="1">
      <alignment horizontal="center" vertical="center" wrapText="1"/>
    </xf>
    <xf numFmtId="0" fontId="11" fillId="0" borderId="42" xfId="6" applyBorder="1">
      <alignment horizontal="center" vertical="center" wrapText="1"/>
    </xf>
    <xf numFmtId="0" fontId="11" fillId="0" borderId="37" xfId="6" applyBorder="1">
      <alignment horizontal="center" vertical="center" wrapText="1"/>
    </xf>
    <xf numFmtId="167" fontId="11" fillId="3" borderId="48" xfId="7" applyNumberFormat="1" applyFont="1" applyBorder="1" applyAlignment="1" applyProtection="1">
      <alignment horizontal="center" vertical="center"/>
      <protection locked="0"/>
    </xf>
    <xf numFmtId="167" fontId="11" fillId="3" borderId="49" xfId="7" applyNumberFormat="1" applyFont="1" applyBorder="1" applyAlignment="1" applyProtection="1">
      <alignment horizontal="center" vertical="center"/>
      <protection locked="0"/>
    </xf>
    <xf numFmtId="167" fontId="11" fillId="3" borderId="50" xfId="7" applyNumberFormat="1" applyFont="1" applyBorder="1" applyAlignment="1" applyProtection="1">
      <alignment horizontal="center" vertical="center"/>
      <protection locked="0"/>
    </xf>
    <xf numFmtId="0" fontId="6" fillId="0" borderId="13" xfId="4" applyBorder="1"/>
    <xf numFmtId="0" fontId="6" fillId="0" borderId="26" xfId="4" applyBorder="1"/>
    <xf numFmtId="0" fontId="6" fillId="0" borderId="13" xfId="4" applyBorder="1" applyAlignment="1">
      <alignment horizontal="center" vertical="center"/>
    </xf>
    <xf numFmtId="0" fontId="6" fillId="0" borderId="41" xfId="4" applyBorder="1" applyAlignment="1">
      <alignment horizontal="center" vertical="center"/>
    </xf>
    <xf numFmtId="0" fontId="6" fillId="0" borderId="26" xfId="4" applyBorder="1" applyAlignment="1">
      <alignment horizontal="center" vertical="center"/>
    </xf>
    <xf numFmtId="0" fontId="6" fillId="0" borderId="14" xfId="4" applyBorder="1" applyAlignment="1">
      <alignment horizontal="left" vertical="top" wrapText="1"/>
    </xf>
    <xf numFmtId="0" fontId="6" fillId="0" borderId="24" xfId="4" applyBorder="1" applyAlignment="1">
      <alignment horizontal="left" vertical="top" wrapText="1"/>
    </xf>
    <xf numFmtId="0" fontId="6" fillId="0" borderId="25" xfId="4" applyBorder="1" applyAlignment="1">
      <alignment horizontal="left" vertical="top" wrapText="1"/>
    </xf>
    <xf numFmtId="0" fontId="6" fillId="0" borderId="13" xfId="4" applyBorder="1" applyAlignment="1">
      <alignment horizontal="left" vertical="center"/>
    </xf>
    <xf numFmtId="0" fontId="6" fillId="0" borderId="26" xfId="4" applyBorder="1" applyAlignment="1">
      <alignment horizontal="left" vertical="center"/>
    </xf>
    <xf numFmtId="0" fontId="6" fillId="0" borderId="41" xfId="4" applyBorder="1" applyAlignment="1">
      <alignment horizontal="left" vertical="center"/>
    </xf>
    <xf numFmtId="0" fontId="11" fillId="0" borderId="43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1" fillId="0" borderId="44" xfId="4" applyFont="1" applyBorder="1" applyAlignment="1">
      <alignment horizontal="center" vertical="center"/>
    </xf>
    <xf numFmtId="0" fontId="11" fillId="0" borderId="45" xfId="4" applyFont="1" applyBorder="1" applyAlignment="1">
      <alignment horizontal="center" vertical="center"/>
    </xf>
    <xf numFmtId="0" fontId="11" fillId="0" borderId="46" xfId="4" applyFont="1" applyBorder="1" applyAlignment="1">
      <alignment horizontal="center" vertical="center"/>
    </xf>
    <xf numFmtId="0" fontId="11" fillId="0" borderId="47" xfId="4" applyFont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6" fillId="0" borderId="0" xfId="4" applyAlignment="1">
      <alignment horizontal="center" vertical="center" wrapText="1"/>
    </xf>
    <xf numFmtId="0" fontId="11" fillId="0" borderId="52" xfId="6" applyBorder="1">
      <alignment horizontal="center" vertical="center" wrapText="1"/>
    </xf>
    <xf numFmtId="0" fontId="11" fillId="0" borderId="53" xfId="6" applyBorder="1">
      <alignment horizontal="center" vertical="center" wrapText="1"/>
    </xf>
    <xf numFmtId="167" fontId="11" fillId="3" borderId="52" xfId="7" applyNumberFormat="1" applyFont="1" applyBorder="1" applyAlignment="1" applyProtection="1">
      <alignment horizontal="center" vertical="center"/>
      <protection locked="0"/>
    </xf>
    <xf numFmtId="2" fontId="3" fillId="0" borderId="2" xfId="4" applyNumberFormat="1" applyFont="1" applyBorder="1" applyAlignment="1">
      <alignment horizontal="center" vertical="center"/>
    </xf>
    <xf numFmtId="2" fontId="3" fillId="0" borderId="38" xfId="4" applyNumberFormat="1" applyFont="1" applyBorder="1" applyAlignment="1">
      <alignment horizontal="center" vertical="center"/>
    </xf>
    <xf numFmtId="0" fontId="6" fillId="0" borderId="26" xfId="4" applyBorder="1" applyAlignment="1">
      <alignment horizontal="center" vertical="center" wrapText="1"/>
    </xf>
    <xf numFmtId="0" fontId="6" fillId="0" borderId="8" xfId="4" applyBorder="1" applyAlignment="1">
      <alignment horizontal="center" vertical="center" wrapText="1"/>
    </xf>
    <xf numFmtId="0" fontId="6" fillId="0" borderId="52" xfId="4" applyBorder="1" applyAlignment="1">
      <alignment horizontal="center" vertical="center" wrapText="1"/>
    </xf>
    <xf numFmtId="0" fontId="6" fillId="0" borderId="54" xfId="4" applyBorder="1" applyAlignment="1">
      <alignment horizontal="center" vertical="center" wrapText="1"/>
    </xf>
    <xf numFmtId="0" fontId="6" fillId="0" borderId="10" xfId="4" applyBorder="1" applyAlignment="1">
      <alignment horizontal="center" vertical="center" wrapText="1"/>
    </xf>
    <xf numFmtId="0" fontId="6" fillId="0" borderId="53" xfId="4" applyBorder="1" applyAlignment="1">
      <alignment horizontal="center" vertical="center" wrapText="1"/>
    </xf>
    <xf numFmtId="0" fontId="1" fillId="3" borderId="3" xfId="4" applyFont="1" applyFill="1" applyBorder="1" applyAlignment="1" applyProtection="1">
      <alignment horizontal="right" vertical="center" wrapText="1"/>
      <protection locked="0"/>
    </xf>
    <xf numFmtId="167" fontId="1" fillId="3" borderId="4" xfId="4" applyNumberFormat="1" applyFont="1" applyFill="1" applyBorder="1" applyAlignment="1" applyProtection="1">
      <alignment horizontal="right"/>
      <protection locked="0"/>
    </xf>
    <xf numFmtId="0" fontId="1" fillId="3" borderId="9" xfId="4" applyFont="1" applyFill="1" applyBorder="1" applyAlignment="1" applyProtection="1">
      <alignment horizontal="right"/>
      <protection locked="0"/>
    </xf>
    <xf numFmtId="0" fontId="1" fillId="3" borderId="1" xfId="4" applyFont="1" applyFill="1" applyBorder="1" applyAlignment="1" applyProtection="1">
      <alignment horizontal="right" vertical="center" wrapText="1"/>
      <protection locked="0"/>
    </xf>
    <xf numFmtId="0" fontId="1" fillId="3" borderId="8" xfId="4" applyFont="1" applyFill="1" applyBorder="1" applyAlignment="1" applyProtection="1">
      <alignment horizontal="right" vertical="center" wrapText="1"/>
      <protection locked="0"/>
    </xf>
  </cellXfs>
  <cellStyles count="394">
    <cellStyle name=" 1" xfId="10" xr:uid="{00000000-0005-0000-0000-000000000000}"/>
    <cellStyle name="_07. расчет тарифа 2007 от 23.08.06 для аудиторов" xfId="11" xr:uid="{00000000-0005-0000-0000-000001000000}"/>
    <cellStyle name="_Агафонов ЛИЗИНГ 19 сентября" xfId="12" xr:uid="{00000000-0005-0000-0000-000002000000}"/>
    <cellStyle name="_Анализ_231207-3 (2)" xfId="13" xr:uid="{00000000-0005-0000-0000-000003000000}"/>
    <cellStyle name="_Заявка Тестова  СКОРРЕКТИРОВАННАЯ" xfId="14" xr:uid="{00000000-0005-0000-0000-000004000000}"/>
    <cellStyle name="_Инвест программа" xfId="15" xr:uid="{00000000-0005-0000-0000-000005000000}"/>
    <cellStyle name="_ИНФОРМАЦИЯ ПО ДОГОВОРАМ ЛИЗИНГА" xfId="16" xr:uid="{00000000-0005-0000-0000-000006000000}"/>
    <cellStyle name="_ИНФОРМАЦИЯ ПО ДОГОВОРАМ ЛИЗИНГА 19 мая" xfId="17" xr:uid="{00000000-0005-0000-0000-000007000000}"/>
    <cellStyle name="_ИНФОРМАЦИЯ ПО ДОГОВОРАМ ЛИЗИНГА 27.04.071" xfId="18" xr:uid="{00000000-0005-0000-0000-000008000000}"/>
    <cellStyle name="_ИНФОРМАЦИЯ ПО ДОГОВОРАМ ЛИЗИНГА1" xfId="19" xr:uid="{00000000-0005-0000-0000-000009000000}"/>
    <cellStyle name="_Копия Программа первоочередных мер_(правка 18 05 06 Усаров_2А_3)" xfId="20" xr:uid="{00000000-0005-0000-0000-00000A000000}"/>
    <cellStyle name="_Копия Свод все сети+" xfId="21" xr:uid="{00000000-0005-0000-0000-00000B000000}"/>
    <cellStyle name="_Копия формы для ФСК" xfId="22" xr:uid="{00000000-0005-0000-0000-00000C000000}"/>
    <cellStyle name="_ЛИЗИНГ" xfId="23" xr:uid="{00000000-0005-0000-0000-00000D000000}"/>
    <cellStyle name="_ЛИЗИНГ Агафонов 15.01.08" xfId="24" xr:uid="{00000000-0005-0000-0000-00000E000000}"/>
    <cellStyle name="_Лизинг справка по забалансу 3 апрель" xfId="25" xr:uid="{00000000-0005-0000-0000-00000F000000}"/>
    <cellStyle name="_Лист1" xfId="26" xr:uid="{00000000-0005-0000-0000-000010000000}"/>
    <cellStyle name="_Макет_Итоговый лист по анализу ИПР" xfId="27" xr:uid="{00000000-0005-0000-0000-000011000000}"/>
    <cellStyle name="_ОКС - программа кап.стройки" xfId="28" xr:uid="{00000000-0005-0000-0000-000012000000}"/>
    <cellStyle name="_Расчет амортизации-ОТПРАВКА" xfId="29" xr:uid="{00000000-0005-0000-0000-000013000000}"/>
    <cellStyle name="_смета расходов по версии ФСТ от 26.09.06 - Звержанская" xfId="30" xr:uid="{00000000-0005-0000-0000-000014000000}"/>
    <cellStyle name="_СМЕТЫ 2005 2006 2007" xfId="31" xr:uid="{00000000-0005-0000-0000-000015000000}"/>
    <cellStyle name="_Справка по забалансу по лизингу" xfId="32" xr:uid="{00000000-0005-0000-0000-000016000000}"/>
    <cellStyle name="_счета 2008 оплаченные в 2007г " xfId="33" xr:uid="{00000000-0005-0000-0000-000017000000}"/>
    <cellStyle name="_ТАРИФ1" xfId="34" xr:uid="{00000000-0005-0000-0000-000018000000}"/>
    <cellStyle name="_Фина план на 2007 год (ФО)" xfId="35" xr:uid="{00000000-0005-0000-0000-000019000000}"/>
    <cellStyle name="_ФП К" xfId="36" xr:uid="{00000000-0005-0000-0000-00001A000000}"/>
    <cellStyle name="_ФП К_к ФСТ" xfId="37" xr:uid="{00000000-0005-0000-0000-00001B000000}"/>
    <cellStyle name="_ФСТ-2007-отправка-сентябрь ИСТОЧНИКИ" xfId="38" xr:uid="{00000000-0005-0000-0000-00001C000000}"/>
    <cellStyle name="”ќђќ‘ћ‚›‰" xfId="40" xr:uid="{00000000-0005-0000-0000-00001E000000}"/>
    <cellStyle name="”љ‘ђћ‚ђќќ›‰" xfId="41" xr:uid="{00000000-0005-0000-0000-00001F000000}"/>
    <cellStyle name="„…ќ…†ќ›‰" xfId="42" xr:uid="{00000000-0005-0000-0000-000020000000}"/>
    <cellStyle name="‡ђѓћ‹ћ‚ћљ1" xfId="43" xr:uid="{00000000-0005-0000-0000-000021000000}"/>
    <cellStyle name="‡ђѓћ‹ћ‚ћљ2" xfId="44" xr:uid="{00000000-0005-0000-0000-000022000000}"/>
    <cellStyle name="’ћѓћ‚›‰" xfId="39" xr:uid="{00000000-0005-0000-0000-00001D000000}"/>
    <cellStyle name="20% - Акцент1 2" xfId="45" xr:uid="{00000000-0005-0000-0000-000023000000}"/>
    <cellStyle name="20% - Акцент1 2 2" xfId="46" xr:uid="{00000000-0005-0000-0000-000024000000}"/>
    <cellStyle name="20% - Акцент1 2 3" xfId="47" xr:uid="{00000000-0005-0000-0000-000025000000}"/>
    <cellStyle name="20% - Акцент1 3" xfId="48" xr:uid="{00000000-0005-0000-0000-000026000000}"/>
    <cellStyle name="20% - Акцент2 2" xfId="49" xr:uid="{00000000-0005-0000-0000-000027000000}"/>
    <cellStyle name="20% - Акцент2 2 2" xfId="50" xr:uid="{00000000-0005-0000-0000-000028000000}"/>
    <cellStyle name="20% - Акцент2 2 3" xfId="51" xr:uid="{00000000-0005-0000-0000-000029000000}"/>
    <cellStyle name="20% - Акцент2 3" xfId="52" xr:uid="{00000000-0005-0000-0000-00002A000000}"/>
    <cellStyle name="20% - Акцент3 2" xfId="53" xr:uid="{00000000-0005-0000-0000-00002B000000}"/>
    <cellStyle name="20% - Акцент3 2 2" xfId="54" xr:uid="{00000000-0005-0000-0000-00002C000000}"/>
    <cellStyle name="20% - Акцент3 2 3" xfId="55" xr:uid="{00000000-0005-0000-0000-00002D000000}"/>
    <cellStyle name="20% - Акцент3 3" xfId="56" xr:uid="{00000000-0005-0000-0000-00002E000000}"/>
    <cellStyle name="20% - Акцент4 2" xfId="57" xr:uid="{00000000-0005-0000-0000-00002F000000}"/>
    <cellStyle name="20% - Акцент4 2 2" xfId="58" xr:uid="{00000000-0005-0000-0000-000030000000}"/>
    <cellStyle name="20% - Акцент4 2 3" xfId="59" xr:uid="{00000000-0005-0000-0000-000031000000}"/>
    <cellStyle name="20% - Акцент4 3" xfId="60" xr:uid="{00000000-0005-0000-0000-000032000000}"/>
    <cellStyle name="20% - Акцент5 2" xfId="61" xr:uid="{00000000-0005-0000-0000-000033000000}"/>
    <cellStyle name="20% - Акцент5 2 2" xfId="62" xr:uid="{00000000-0005-0000-0000-000034000000}"/>
    <cellStyle name="20% - Акцент5 2 3" xfId="63" xr:uid="{00000000-0005-0000-0000-000035000000}"/>
    <cellStyle name="20% - Акцент5 3" xfId="64" xr:uid="{00000000-0005-0000-0000-000036000000}"/>
    <cellStyle name="20% - Акцент6 2" xfId="65" xr:uid="{00000000-0005-0000-0000-000037000000}"/>
    <cellStyle name="20% - Акцент6 2 2" xfId="66" xr:uid="{00000000-0005-0000-0000-000038000000}"/>
    <cellStyle name="20% - Акцент6 2 3" xfId="67" xr:uid="{00000000-0005-0000-0000-000039000000}"/>
    <cellStyle name="20% - Акцент6 3" xfId="68" xr:uid="{00000000-0005-0000-0000-00003A000000}"/>
    <cellStyle name="40% - Акцент1 2" xfId="69" xr:uid="{00000000-0005-0000-0000-00003B000000}"/>
    <cellStyle name="40% - Акцент1 2 2" xfId="70" xr:uid="{00000000-0005-0000-0000-00003C000000}"/>
    <cellStyle name="40% - Акцент1 2 3" xfId="71" xr:uid="{00000000-0005-0000-0000-00003D000000}"/>
    <cellStyle name="40% - Акцент1 3" xfId="72" xr:uid="{00000000-0005-0000-0000-00003E000000}"/>
    <cellStyle name="40% - Акцент2 2" xfId="73" xr:uid="{00000000-0005-0000-0000-00003F000000}"/>
    <cellStyle name="40% - Акцент2 2 2" xfId="74" xr:uid="{00000000-0005-0000-0000-000040000000}"/>
    <cellStyle name="40% - Акцент2 2 3" xfId="75" xr:uid="{00000000-0005-0000-0000-000041000000}"/>
    <cellStyle name="40% - Акцент2 3" xfId="76" xr:uid="{00000000-0005-0000-0000-000042000000}"/>
    <cellStyle name="40% - Акцент3 2" xfId="77" xr:uid="{00000000-0005-0000-0000-000043000000}"/>
    <cellStyle name="40% - Акцент3 2 2" xfId="78" xr:uid="{00000000-0005-0000-0000-000044000000}"/>
    <cellStyle name="40% - Акцент3 2 3" xfId="79" xr:uid="{00000000-0005-0000-0000-000045000000}"/>
    <cellStyle name="40% - Акцент3 3" xfId="80" xr:uid="{00000000-0005-0000-0000-000046000000}"/>
    <cellStyle name="40% - Акцент4 2" xfId="81" xr:uid="{00000000-0005-0000-0000-000047000000}"/>
    <cellStyle name="40% - Акцент4 2 2" xfId="82" xr:uid="{00000000-0005-0000-0000-000048000000}"/>
    <cellStyle name="40% - Акцент4 2 3" xfId="83" xr:uid="{00000000-0005-0000-0000-000049000000}"/>
    <cellStyle name="40% - Акцент4 3" xfId="84" xr:uid="{00000000-0005-0000-0000-00004A000000}"/>
    <cellStyle name="40% - Акцент5 2" xfId="85" xr:uid="{00000000-0005-0000-0000-00004B000000}"/>
    <cellStyle name="40% - Акцент5 2 2" xfId="86" xr:uid="{00000000-0005-0000-0000-00004C000000}"/>
    <cellStyle name="40% - Акцент5 2 3" xfId="87" xr:uid="{00000000-0005-0000-0000-00004D000000}"/>
    <cellStyle name="40% - Акцент5 3" xfId="88" xr:uid="{00000000-0005-0000-0000-00004E000000}"/>
    <cellStyle name="40% - Акцент6 2" xfId="89" xr:uid="{00000000-0005-0000-0000-00004F000000}"/>
    <cellStyle name="40% - Акцент6 2 2" xfId="90" xr:uid="{00000000-0005-0000-0000-000050000000}"/>
    <cellStyle name="40% - Акцент6 2 3" xfId="91" xr:uid="{00000000-0005-0000-0000-000051000000}"/>
    <cellStyle name="40% - Акцент6 3" xfId="92" xr:uid="{00000000-0005-0000-0000-000052000000}"/>
    <cellStyle name="60% - Акцент1 2" xfId="93" xr:uid="{00000000-0005-0000-0000-000053000000}"/>
    <cellStyle name="60% - Акцент1 2 2" xfId="94" xr:uid="{00000000-0005-0000-0000-000054000000}"/>
    <cellStyle name="60% - Акцент1 3" xfId="95" xr:uid="{00000000-0005-0000-0000-000055000000}"/>
    <cellStyle name="60% - Акцент2 2" xfId="96" xr:uid="{00000000-0005-0000-0000-000056000000}"/>
    <cellStyle name="60% - Акцент2 2 2" xfId="97" xr:uid="{00000000-0005-0000-0000-000057000000}"/>
    <cellStyle name="60% - Акцент2 3" xfId="98" xr:uid="{00000000-0005-0000-0000-000058000000}"/>
    <cellStyle name="60% - Акцент3 2" xfId="99" xr:uid="{00000000-0005-0000-0000-000059000000}"/>
    <cellStyle name="60% - Акцент3 2 2" xfId="100" xr:uid="{00000000-0005-0000-0000-00005A000000}"/>
    <cellStyle name="60% - Акцент3 3" xfId="101" xr:uid="{00000000-0005-0000-0000-00005B000000}"/>
    <cellStyle name="60% - Акцент4 2" xfId="102" xr:uid="{00000000-0005-0000-0000-00005C000000}"/>
    <cellStyle name="60% - Акцент4 2 2" xfId="103" xr:uid="{00000000-0005-0000-0000-00005D000000}"/>
    <cellStyle name="60% - Акцент4 3" xfId="104" xr:uid="{00000000-0005-0000-0000-00005E000000}"/>
    <cellStyle name="60% - Акцент5 2" xfId="105" xr:uid="{00000000-0005-0000-0000-00005F000000}"/>
    <cellStyle name="60% - Акцент5 2 2" xfId="106" xr:uid="{00000000-0005-0000-0000-000060000000}"/>
    <cellStyle name="60% - Акцент5 3" xfId="107" xr:uid="{00000000-0005-0000-0000-000061000000}"/>
    <cellStyle name="60% - Акцент6 2" xfId="108" xr:uid="{00000000-0005-0000-0000-000062000000}"/>
    <cellStyle name="60% - Акцент6 2 2" xfId="109" xr:uid="{00000000-0005-0000-0000-000063000000}"/>
    <cellStyle name="60% - Акцент6 3" xfId="110" xr:uid="{00000000-0005-0000-0000-000064000000}"/>
    <cellStyle name="Comma [0]_laroux" xfId="111" xr:uid="{00000000-0005-0000-0000-000065000000}"/>
    <cellStyle name="Comma_laroux" xfId="112" xr:uid="{00000000-0005-0000-0000-000066000000}"/>
    <cellStyle name="Currency [0]" xfId="113" xr:uid="{00000000-0005-0000-0000-000067000000}"/>
    <cellStyle name="Currency_laroux" xfId="114" xr:uid="{00000000-0005-0000-0000-000068000000}"/>
    <cellStyle name="Normal" xfId="115" xr:uid="{00000000-0005-0000-0000-000069000000}"/>
    <cellStyle name="Normal 1" xfId="116" xr:uid="{00000000-0005-0000-0000-00006A000000}"/>
    <cellStyle name="Normal 2" xfId="117" xr:uid="{00000000-0005-0000-0000-00006B000000}"/>
    <cellStyle name="Normal_ASUS" xfId="118" xr:uid="{00000000-0005-0000-0000-00006C000000}"/>
    <cellStyle name="Normal1" xfId="119" xr:uid="{00000000-0005-0000-0000-00006D000000}"/>
    <cellStyle name="Price_Body" xfId="120" xr:uid="{00000000-0005-0000-0000-00006E000000}"/>
    <cellStyle name="SAPBEXaggData" xfId="121" xr:uid="{00000000-0005-0000-0000-00006F000000}"/>
    <cellStyle name="SAPBEXaggDataEmph" xfId="122" xr:uid="{00000000-0005-0000-0000-000070000000}"/>
    <cellStyle name="SAPBEXaggItem" xfId="123" xr:uid="{00000000-0005-0000-0000-000071000000}"/>
    <cellStyle name="SAPBEXaggItemX" xfId="124" xr:uid="{00000000-0005-0000-0000-000072000000}"/>
    <cellStyle name="SAPBEXchaText" xfId="125" xr:uid="{00000000-0005-0000-0000-000073000000}"/>
    <cellStyle name="SAPBEXexcBad7" xfId="126" xr:uid="{00000000-0005-0000-0000-000074000000}"/>
    <cellStyle name="SAPBEXexcBad8" xfId="127" xr:uid="{00000000-0005-0000-0000-000075000000}"/>
    <cellStyle name="SAPBEXexcBad9" xfId="128" xr:uid="{00000000-0005-0000-0000-000076000000}"/>
    <cellStyle name="SAPBEXexcCritical4" xfId="129" xr:uid="{00000000-0005-0000-0000-000077000000}"/>
    <cellStyle name="SAPBEXexcCritical5" xfId="130" xr:uid="{00000000-0005-0000-0000-000078000000}"/>
    <cellStyle name="SAPBEXexcCritical6" xfId="131" xr:uid="{00000000-0005-0000-0000-000079000000}"/>
    <cellStyle name="SAPBEXexcGood1" xfId="132" xr:uid="{00000000-0005-0000-0000-00007A000000}"/>
    <cellStyle name="SAPBEXexcGood2" xfId="133" xr:uid="{00000000-0005-0000-0000-00007B000000}"/>
    <cellStyle name="SAPBEXexcGood3" xfId="134" xr:uid="{00000000-0005-0000-0000-00007C000000}"/>
    <cellStyle name="SAPBEXfilterDrill" xfId="135" xr:uid="{00000000-0005-0000-0000-00007D000000}"/>
    <cellStyle name="SAPBEXfilterItem" xfId="136" xr:uid="{00000000-0005-0000-0000-00007E000000}"/>
    <cellStyle name="SAPBEXfilterText" xfId="137" xr:uid="{00000000-0005-0000-0000-00007F000000}"/>
    <cellStyle name="SAPBEXformats" xfId="138" xr:uid="{00000000-0005-0000-0000-000080000000}"/>
    <cellStyle name="SAPBEXheaderItem" xfId="139" xr:uid="{00000000-0005-0000-0000-000081000000}"/>
    <cellStyle name="SAPBEXheaderText" xfId="140" xr:uid="{00000000-0005-0000-0000-000082000000}"/>
    <cellStyle name="SAPBEXHLevel0" xfId="141" xr:uid="{00000000-0005-0000-0000-000083000000}"/>
    <cellStyle name="SAPBEXHLevel0X" xfId="142" xr:uid="{00000000-0005-0000-0000-000084000000}"/>
    <cellStyle name="SAPBEXHLevel1" xfId="143" xr:uid="{00000000-0005-0000-0000-000085000000}"/>
    <cellStyle name="SAPBEXHLevel1X" xfId="144" xr:uid="{00000000-0005-0000-0000-000086000000}"/>
    <cellStyle name="SAPBEXHLevel2" xfId="145" xr:uid="{00000000-0005-0000-0000-000087000000}"/>
    <cellStyle name="SAPBEXHLevel2X" xfId="146" xr:uid="{00000000-0005-0000-0000-000088000000}"/>
    <cellStyle name="SAPBEXHLevel3" xfId="147" xr:uid="{00000000-0005-0000-0000-000089000000}"/>
    <cellStyle name="SAPBEXHLevel3X" xfId="148" xr:uid="{00000000-0005-0000-0000-00008A000000}"/>
    <cellStyle name="SAPBEXresData" xfId="149" xr:uid="{00000000-0005-0000-0000-00008B000000}"/>
    <cellStyle name="SAPBEXresDataEmph" xfId="150" xr:uid="{00000000-0005-0000-0000-00008C000000}"/>
    <cellStyle name="SAPBEXresItem" xfId="151" xr:uid="{00000000-0005-0000-0000-00008D000000}"/>
    <cellStyle name="SAPBEXresItemX" xfId="152" xr:uid="{00000000-0005-0000-0000-00008E000000}"/>
    <cellStyle name="SAPBEXstdData" xfId="153" xr:uid="{00000000-0005-0000-0000-00008F000000}"/>
    <cellStyle name="SAPBEXstdDataEmph" xfId="154" xr:uid="{00000000-0005-0000-0000-000090000000}"/>
    <cellStyle name="SAPBEXstdItem" xfId="155" xr:uid="{00000000-0005-0000-0000-000091000000}"/>
    <cellStyle name="SAPBEXstdItem 2" xfId="156" xr:uid="{00000000-0005-0000-0000-000092000000}"/>
    <cellStyle name="SAPBEXstdItemX" xfId="157" xr:uid="{00000000-0005-0000-0000-000093000000}"/>
    <cellStyle name="SAPBEXtitle" xfId="158" xr:uid="{00000000-0005-0000-0000-000094000000}"/>
    <cellStyle name="SAPBEXundefined" xfId="159" xr:uid="{00000000-0005-0000-0000-000095000000}"/>
    <cellStyle name="Акцент1 2" xfId="160" xr:uid="{00000000-0005-0000-0000-000096000000}"/>
    <cellStyle name="Акцент1 2 2" xfId="161" xr:uid="{00000000-0005-0000-0000-000097000000}"/>
    <cellStyle name="Акцент1 3" xfId="162" xr:uid="{00000000-0005-0000-0000-000098000000}"/>
    <cellStyle name="Акцент2 2" xfId="163" xr:uid="{00000000-0005-0000-0000-000099000000}"/>
    <cellStyle name="Акцент2 2 2" xfId="164" xr:uid="{00000000-0005-0000-0000-00009A000000}"/>
    <cellStyle name="Акцент2 3" xfId="165" xr:uid="{00000000-0005-0000-0000-00009B000000}"/>
    <cellStyle name="Акцент3 2" xfId="166" xr:uid="{00000000-0005-0000-0000-00009C000000}"/>
    <cellStyle name="Акцент3 2 2" xfId="167" xr:uid="{00000000-0005-0000-0000-00009D000000}"/>
    <cellStyle name="Акцент3 3" xfId="168" xr:uid="{00000000-0005-0000-0000-00009E000000}"/>
    <cellStyle name="Акцент4 2" xfId="169" xr:uid="{00000000-0005-0000-0000-00009F000000}"/>
    <cellStyle name="Акцент4 2 2" xfId="170" xr:uid="{00000000-0005-0000-0000-0000A0000000}"/>
    <cellStyle name="Акцент4 3" xfId="171" xr:uid="{00000000-0005-0000-0000-0000A1000000}"/>
    <cellStyle name="Акцент5 2" xfId="172" xr:uid="{00000000-0005-0000-0000-0000A2000000}"/>
    <cellStyle name="Акцент5 2 2" xfId="173" xr:uid="{00000000-0005-0000-0000-0000A3000000}"/>
    <cellStyle name="Акцент5 3" xfId="174" xr:uid="{00000000-0005-0000-0000-0000A4000000}"/>
    <cellStyle name="Акцент6 2" xfId="175" xr:uid="{00000000-0005-0000-0000-0000A5000000}"/>
    <cellStyle name="Акцент6 2 2" xfId="176" xr:uid="{00000000-0005-0000-0000-0000A6000000}"/>
    <cellStyle name="Акцент6 3" xfId="177" xr:uid="{00000000-0005-0000-0000-0000A7000000}"/>
    <cellStyle name="Беззащитный" xfId="178" xr:uid="{00000000-0005-0000-0000-0000A8000000}"/>
    <cellStyle name="Ввод  2" xfId="179" xr:uid="{00000000-0005-0000-0000-0000A9000000}"/>
    <cellStyle name="Ввод  2 2" xfId="180" xr:uid="{00000000-0005-0000-0000-0000AA000000}"/>
    <cellStyle name="Ввод  3" xfId="181" xr:uid="{00000000-0005-0000-0000-0000AB000000}"/>
    <cellStyle name="Вывод 2" xfId="182" xr:uid="{00000000-0005-0000-0000-0000AC000000}"/>
    <cellStyle name="Вывод 2 2" xfId="183" xr:uid="{00000000-0005-0000-0000-0000AD000000}"/>
    <cellStyle name="Вывод 3" xfId="184" xr:uid="{00000000-0005-0000-0000-0000AE000000}"/>
    <cellStyle name="Вычисление 2" xfId="185" xr:uid="{00000000-0005-0000-0000-0000AF000000}"/>
    <cellStyle name="Вычисление 2 2" xfId="186" xr:uid="{00000000-0005-0000-0000-0000B0000000}"/>
    <cellStyle name="Вычисление 3" xfId="187" xr:uid="{00000000-0005-0000-0000-0000B1000000}"/>
    <cellStyle name="Гиперссылка 2" xfId="188" xr:uid="{00000000-0005-0000-0000-0000B2000000}"/>
    <cellStyle name="Заголовок" xfId="189" xr:uid="{00000000-0005-0000-0000-0000B3000000}"/>
    <cellStyle name="Заголовок 1 2" xfId="190" xr:uid="{00000000-0005-0000-0000-0000B4000000}"/>
    <cellStyle name="Заголовок 1 2 2" xfId="191" xr:uid="{00000000-0005-0000-0000-0000B5000000}"/>
    <cellStyle name="Заголовок 1 3" xfId="192" xr:uid="{00000000-0005-0000-0000-0000B6000000}"/>
    <cellStyle name="Заголовок 2 2" xfId="193" xr:uid="{00000000-0005-0000-0000-0000B7000000}"/>
    <cellStyle name="Заголовок 2 2 2" xfId="194" xr:uid="{00000000-0005-0000-0000-0000B8000000}"/>
    <cellStyle name="Заголовок 2 3" xfId="195" xr:uid="{00000000-0005-0000-0000-0000B9000000}"/>
    <cellStyle name="Заголовок 3 2" xfId="196" xr:uid="{00000000-0005-0000-0000-0000BA000000}"/>
    <cellStyle name="Заголовок 3 2 2" xfId="197" xr:uid="{00000000-0005-0000-0000-0000BB000000}"/>
    <cellStyle name="Заголовок 3 3" xfId="198" xr:uid="{00000000-0005-0000-0000-0000BC000000}"/>
    <cellStyle name="Заголовок 4 2" xfId="199" xr:uid="{00000000-0005-0000-0000-0000BD000000}"/>
    <cellStyle name="Заголовок 4 2 2" xfId="200" xr:uid="{00000000-0005-0000-0000-0000BE000000}"/>
    <cellStyle name="Заголовок 4 3" xfId="201" xr:uid="{00000000-0005-0000-0000-0000BF000000}"/>
    <cellStyle name="ЗаголовокСтолбца" xfId="6" xr:uid="{00000000-0005-0000-0000-0000C0000000}"/>
    <cellStyle name="Защитный" xfId="202" xr:uid="{00000000-0005-0000-0000-0000C1000000}"/>
    <cellStyle name="Значение" xfId="7" xr:uid="{00000000-0005-0000-0000-0000C2000000}"/>
    <cellStyle name="Итог 2" xfId="203" xr:uid="{00000000-0005-0000-0000-0000C3000000}"/>
    <cellStyle name="Итог 2 2" xfId="204" xr:uid="{00000000-0005-0000-0000-0000C4000000}"/>
    <cellStyle name="Итог 3" xfId="205" xr:uid="{00000000-0005-0000-0000-0000C5000000}"/>
    <cellStyle name="Контрольная ячейка 2" xfId="206" xr:uid="{00000000-0005-0000-0000-0000C6000000}"/>
    <cellStyle name="Контрольная ячейка 2 2" xfId="207" xr:uid="{00000000-0005-0000-0000-0000C7000000}"/>
    <cellStyle name="Контрольная ячейка 3" xfId="208" xr:uid="{00000000-0005-0000-0000-0000C8000000}"/>
    <cellStyle name="Мои наименования показателей" xfId="209" xr:uid="{00000000-0005-0000-0000-0000C9000000}"/>
    <cellStyle name="Мой заголовок" xfId="210" xr:uid="{00000000-0005-0000-0000-0000CA000000}"/>
    <cellStyle name="Мой заголовок листа" xfId="211" xr:uid="{00000000-0005-0000-0000-0000CB000000}"/>
    <cellStyle name="Название 2" xfId="212" xr:uid="{00000000-0005-0000-0000-0000CC000000}"/>
    <cellStyle name="Название 2 2" xfId="213" xr:uid="{00000000-0005-0000-0000-0000CD000000}"/>
    <cellStyle name="Название 3" xfId="214" xr:uid="{00000000-0005-0000-0000-0000CE000000}"/>
    <cellStyle name="Нейтральный 2" xfId="215" xr:uid="{00000000-0005-0000-0000-0000CF000000}"/>
    <cellStyle name="Нейтральный 2 2" xfId="216" xr:uid="{00000000-0005-0000-0000-0000D0000000}"/>
    <cellStyle name="Нейтральный 3" xfId="217" xr:uid="{00000000-0005-0000-0000-0000D1000000}"/>
    <cellStyle name="Обычный" xfId="0" builtinId="0"/>
    <cellStyle name="Обычный 10" xfId="218" xr:uid="{00000000-0005-0000-0000-0000D3000000}"/>
    <cellStyle name="Обычный 10 2" xfId="219" xr:uid="{00000000-0005-0000-0000-0000D4000000}"/>
    <cellStyle name="Обычный 10 3" xfId="220" xr:uid="{00000000-0005-0000-0000-0000D5000000}"/>
    <cellStyle name="Обычный 10 4" xfId="221" xr:uid="{00000000-0005-0000-0000-0000D6000000}"/>
    <cellStyle name="Обычный 10 5" xfId="222" xr:uid="{00000000-0005-0000-0000-0000D7000000}"/>
    <cellStyle name="Обычный 10 5 2" xfId="223" xr:uid="{00000000-0005-0000-0000-0000D8000000}"/>
    <cellStyle name="Обычный 11" xfId="224" xr:uid="{00000000-0005-0000-0000-0000D9000000}"/>
    <cellStyle name="Обычный 11 2" xfId="225" xr:uid="{00000000-0005-0000-0000-0000DA000000}"/>
    <cellStyle name="Обычный 11 3" xfId="226" xr:uid="{00000000-0005-0000-0000-0000DB000000}"/>
    <cellStyle name="Обычный 110" xfId="227" xr:uid="{00000000-0005-0000-0000-0000DC000000}"/>
    <cellStyle name="Обычный 12" xfId="228" xr:uid="{00000000-0005-0000-0000-0000DD000000}"/>
    <cellStyle name="Обычный 12 2" xfId="229" xr:uid="{00000000-0005-0000-0000-0000DE000000}"/>
    <cellStyle name="Обычный 12 3" xfId="230" xr:uid="{00000000-0005-0000-0000-0000DF000000}"/>
    <cellStyle name="Обычный 13" xfId="231" xr:uid="{00000000-0005-0000-0000-0000E0000000}"/>
    <cellStyle name="Обычный 13 2" xfId="232" xr:uid="{00000000-0005-0000-0000-0000E1000000}"/>
    <cellStyle name="Обычный 14" xfId="233" xr:uid="{00000000-0005-0000-0000-0000E2000000}"/>
    <cellStyle name="Обычный 15" xfId="234" xr:uid="{00000000-0005-0000-0000-0000E3000000}"/>
    <cellStyle name="Обычный 15 2" xfId="235" xr:uid="{00000000-0005-0000-0000-0000E4000000}"/>
    <cellStyle name="Обычный 16" xfId="236" xr:uid="{00000000-0005-0000-0000-0000E5000000}"/>
    <cellStyle name="Обычный 16 2" xfId="237" xr:uid="{00000000-0005-0000-0000-0000E6000000}"/>
    <cellStyle name="Обычный 17" xfId="238" xr:uid="{00000000-0005-0000-0000-0000E7000000}"/>
    <cellStyle name="Обычный 2" xfId="2" xr:uid="{00000000-0005-0000-0000-0000E8000000}"/>
    <cellStyle name="Обычный 2 10" xfId="239" xr:uid="{00000000-0005-0000-0000-0000E9000000}"/>
    <cellStyle name="Обычный 2 11" xfId="240" xr:uid="{00000000-0005-0000-0000-0000EA000000}"/>
    <cellStyle name="Обычный 2 12" xfId="241" xr:uid="{00000000-0005-0000-0000-0000EB000000}"/>
    <cellStyle name="Обычный 2 2" xfId="242" xr:uid="{00000000-0005-0000-0000-0000EC000000}"/>
    <cellStyle name="Обычный 2 2 2" xfId="243" xr:uid="{00000000-0005-0000-0000-0000ED000000}"/>
    <cellStyle name="Обычный 2 2 2 2" xfId="244" xr:uid="{00000000-0005-0000-0000-0000EE000000}"/>
    <cellStyle name="Обычный 2 2 2 3" xfId="245" xr:uid="{00000000-0005-0000-0000-0000EF000000}"/>
    <cellStyle name="Обычный 2 2 3" xfId="246" xr:uid="{00000000-0005-0000-0000-0000F0000000}"/>
    <cellStyle name="Обычный 2 2 3 2" xfId="247" xr:uid="{00000000-0005-0000-0000-0000F1000000}"/>
    <cellStyle name="Обычный 2 2 4" xfId="248" xr:uid="{00000000-0005-0000-0000-0000F2000000}"/>
    <cellStyle name="Обычный 2 3" xfId="249" xr:uid="{00000000-0005-0000-0000-0000F3000000}"/>
    <cellStyle name="Обычный 2 3 2" xfId="250" xr:uid="{00000000-0005-0000-0000-0000F4000000}"/>
    <cellStyle name="Обычный 2 4" xfId="251" xr:uid="{00000000-0005-0000-0000-0000F5000000}"/>
    <cellStyle name="Обычный 2 5" xfId="252" xr:uid="{00000000-0005-0000-0000-0000F6000000}"/>
    <cellStyle name="Обычный 2 5 2" xfId="253" xr:uid="{00000000-0005-0000-0000-0000F7000000}"/>
    <cellStyle name="Обычный 2 5 3" xfId="254" xr:uid="{00000000-0005-0000-0000-0000F8000000}"/>
    <cellStyle name="Обычный 2 6" xfId="255" xr:uid="{00000000-0005-0000-0000-0000F9000000}"/>
    <cellStyle name="Обычный 2 7" xfId="256" xr:uid="{00000000-0005-0000-0000-0000FA000000}"/>
    <cellStyle name="Обычный 2 7 2" xfId="257" xr:uid="{00000000-0005-0000-0000-0000FB000000}"/>
    <cellStyle name="Обычный 2 8" xfId="258" xr:uid="{00000000-0005-0000-0000-0000FC000000}"/>
    <cellStyle name="Обычный 2 8 2" xfId="259" xr:uid="{00000000-0005-0000-0000-0000FD000000}"/>
    <cellStyle name="Обычный 2 8 3" xfId="260" xr:uid="{00000000-0005-0000-0000-0000FE000000}"/>
    <cellStyle name="Обычный 2 9" xfId="261" xr:uid="{00000000-0005-0000-0000-0000FF000000}"/>
    <cellStyle name="Обычный 3" xfId="4" xr:uid="{00000000-0005-0000-0000-000000010000}"/>
    <cellStyle name="Обычный 3 11" xfId="262" xr:uid="{00000000-0005-0000-0000-000001010000}"/>
    <cellStyle name="Обычный 3 2" xfId="263" xr:uid="{00000000-0005-0000-0000-000002010000}"/>
    <cellStyle name="Обычный 3 2 2" xfId="264" xr:uid="{00000000-0005-0000-0000-000003010000}"/>
    <cellStyle name="Обычный 3 2 2 2" xfId="265" xr:uid="{00000000-0005-0000-0000-000004010000}"/>
    <cellStyle name="Обычный 3 2 3" xfId="266" xr:uid="{00000000-0005-0000-0000-000005010000}"/>
    <cellStyle name="Обычный 3 2 4" xfId="267" xr:uid="{00000000-0005-0000-0000-000006010000}"/>
    <cellStyle name="Обычный 3 3" xfId="268" xr:uid="{00000000-0005-0000-0000-000007010000}"/>
    <cellStyle name="Обычный 3 3 2" xfId="269" xr:uid="{00000000-0005-0000-0000-000008010000}"/>
    <cellStyle name="Обычный 3 4" xfId="270" xr:uid="{00000000-0005-0000-0000-000009010000}"/>
    <cellStyle name="Обычный 3 5" xfId="271" xr:uid="{00000000-0005-0000-0000-00000A010000}"/>
    <cellStyle name="Обычный 3 6" xfId="272" xr:uid="{00000000-0005-0000-0000-00000B010000}"/>
    <cellStyle name="Обычный 3 7" xfId="273" xr:uid="{00000000-0005-0000-0000-00000C010000}"/>
    <cellStyle name="Обычный 3_ИП-май-2011" xfId="274" xr:uid="{00000000-0005-0000-0000-00000D010000}"/>
    <cellStyle name="Обычный 33" xfId="275" xr:uid="{00000000-0005-0000-0000-00000E010000}"/>
    <cellStyle name="Обычный 36 3" xfId="276" xr:uid="{00000000-0005-0000-0000-00000F010000}"/>
    <cellStyle name="Обычный 4" xfId="277" xr:uid="{00000000-0005-0000-0000-000010010000}"/>
    <cellStyle name="Обычный 4 2" xfId="278" xr:uid="{00000000-0005-0000-0000-000011010000}"/>
    <cellStyle name="Обычный 4 2 2" xfId="279" xr:uid="{00000000-0005-0000-0000-000012010000}"/>
    <cellStyle name="Обычный 4 2 3" xfId="280" xr:uid="{00000000-0005-0000-0000-000013010000}"/>
    <cellStyle name="Обычный 4 3" xfId="281" xr:uid="{00000000-0005-0000-0000-000014010000}"/>
    <cellStyle name="Обычный 5" xfId="282" xr:uid="{00000000-0005-0000-0000-000015010000}"/>
    <cellStyle name="Обычный 5 2" xfId="283" xr:uid="{00000000-0005-0000-0000-000016010000}"/>
    <cellStyle name="Обычный 5 3" xfId="284" xr:uid="{00000000-0005-0000-0000-000017010000}"/>
    <cellStyle name="Обычный 58" xfId="285" xr:uid="{00000000-0005-0000-0000-000018010000}"/>
    <cellStyle name="Обычный 6" xfId="286" xr:uid="{00000000-0005-0000-0000-000019010000}"/>
    <cellStyle name="Обычный 6 2" xfId="287" xr:uid="{00000000-0005-0000-0000-00001A010000}"/>
    <cellStyle name="Обычный 6 3" xfId="288" xr:uid="{00000000-0005-0000-0000-00001B010000}"/>
    <cellStyle name="Обычный 6 3 2" xfId="289" xr:uid="{00000000-0005-0000-0000-00001C010000}"/>
    <cellStyle name="Обычный 6 3 3" xfId="290" xr:uid="{00000000-0005-0000-0000-00001D010000}"/>
    <cellStyle name="Обычный 6 4" xfId="291" xr:uid="{00000000-0005-0000-0000-00001E010000}"/>
    <cellStyle name="Обычный 7" xfId="292" xr:uid="{00000000-0005-0000-0000-00001F010000}"/>
    <cellStyle name="Обычный 8" xfId="293" xr:uid="{00000000-0005-0000-0000-000020010000}"/>
    <cellStyle name="Обычный 8 2" xfId="294" xr:uid="{00000000-0005-0000-0000-000021010000}"/>
    <cellStyle name="Обычный 9" xfId="295" xr:uid="{00000000-0005-0000-0000-000022010000}"/>
    <cellStyle name="Обычный 9 2" xfId="296" xr:uid="{00000000-0005-0000-0000-000023010000}"/>
    <cellStyle name="Обычный 98" xfId="297" xr:uid="{00000000-0005-0000-0000-000024010000}"/>
    <cellStyle name="Плохой 2" xfId="298" xr:uid="{00000000-0005-0000-0000-000025010000}"/>
    <cellStyle name="Плохой 2 2" xfId="299" xr:uid="{00000000-0005-0000-0000-000026010000}"/>
    <cellStyle name="Плохой 3" xfId="300" xr:uid="{00000000-0005-0000-0000-000027010000}"/>
    <cellStyle name="Поле ввода" xfId="301" xr:uid="{00000000-0005-0000-0000-000028010000}"/>
    <cellStyle name="Пояснение 2" xfId="302" xr:uid="{00000000-0005-0000-0000-000029010000}"/>
    <cellStyle name="Пояснение 2 2" xfId="303" xr:uid="{00000000-0005-0000-0000-00002A010000}"/>
    <cellStyle name="Пояснение 3" xfId="304" xr:uid="{00000000-0005-0000-0000-00002B010000}"/>
    <cellStyle name="Примечание 2" xfId="305" xr:uid="{00000000-0005-0000-0000-00002C010000}"/>
    <cellStyle name="Примечание 2 2" xfId="306" xr:uid="{00000000-0005-0000-0000-00002D010000}"/>
    <cellStyle name="Примечание 2 3" xfId="307" xr:uid="{00000000-0005-0000-0000-00002E010000}"/>
    <cellStyle name="Примечание 3" xfId="308" xr:uid="{00000000-0005-0000-0000-00002F010000}"/>
    <cellStyle name="Примечание 4" xfId="309" xr:uid="{00000000-0005-0000-0000-000030010000}"/>
    <cellStyle name="Процентный 2" xfId="1" xr:uid="{00000000-0005-0000-0000-000031010000}"/>
    <cellStyle name="Процентный 2 2" xfId="310" xr:uid="{00000000-0005-0000-0000-000032010000}"/>
    <cellStyle name="Процентный 2 2 2" xfId="311" xr:uid="{00000000-0005-0000-0000-000033010000}"/>
    <cellStyle name="Процентный 2 3" xfId="312" xr:uid="{00000000-0005-0000-0000-000034010000}"/>
    <cellStyle name="Процентный 2 4" xfId="313" xr:uid="{00000000-0005-0000-0000-000035010000}"/>
    <cellStyle name="Связанная ячейка 2" xfId="314" xr:uid="{00000000-0005-0000-0000-000036010000}"/>
    <cellStyle name="Связанная ячейка 2 2" xfId="315" xr:uid="{00000000-0005-0000-0000-000037010000}"/>
    <cellStyle name="Связанная ячейка 3" xfId="316" xr:uid="{00000000-0005-0000-0000-000038010000}"/>
    <cellStyle name="Стиль 1" xfId="317" xr:uid="{00000000-0005-0000-0000-000039010000}"/>
    <cellStyle name="Стиль 1 2" xfId="318" xr:uid="{00000000-0005-0000-0000-00003A010000}"/>
    <cellStyle name="Стиль 1 2 2" xfId="319" xr:uid="{00000000-0005-0000-0000-00003B010000}"/>
    <cellStyle name="Стиль 1 20 2" xfId="320" xr:uid="{00000000-0005-0000-0000-00003C010000}"/>
    <cellStyle name="Стиль 1 22" xfId="321" xr:uid="{00000000-0005-0000-0000-00003D010000}"/>
    <cellStyle name="Стиль 1 3" xfId="322" xr:uid="{00000000-0005-0000-0000-00003E010000}"/>
    <cellStyle name="Текст предупреждения 2" xfId="323" xr:uid="{00000000-0005-0000-0000-00003F010000}"/>
    <cellStyle name="Текст предупреждения 2 2" xfId="324" xr:uid="{00000000-0005-0000-0000-000040010000}"/>
    <cellStyle name="Текст предупреждения 3" xfId="325" xr:uid="{00000000-0005-0000-0000-000041010000}"/>
    <cellStyle name="Текстовый" xfId="326" xr:uid="{00000000-0005-0000-0000-000042010000}"/>
    <cellStyle name="Тысячи [0]_3Com" xfId="327" xr:uid="{00000000-0005-0000-0000-000043010000}"/>
    <cellStyle name="Тысячи_3Com" xfId="328" xr:uid="{00000000-0005-0000-0000-000044010000}"/>
    <cellStyle name="Финансовый [0] 2" xfId="329" xr:uid="{00000000-0005-0000-0000-000045010000}"/>
    <cellStyle name="Финансовый 10" xfId="330" xr:uid="{00000000-0005-0000-0000-000046010000}"/>
    <cellStyle name="Финансовый 11" xfId="331" xr:uid="{00000000-0005-0000-0000-000047010000}"/>
    <cellStyle name="Финансовый 12" xfId="332" xr:uid="{00000000-0005-0000-0000-000048010000}"/>
    <cellStyle name="Финансовый 13" xfId="333" xr:uid="{00000000-0005-0000-0000-000049010000}"/>
    <cellStyle name="Финансовый 14" xfId="334" xr:uid="{00000000-0005-0000-0000-00004A010000}"/>
    <cellStyle name="Финансовый 15" xfId="335" xr:uid="{00000000-0005-0000-0000-00004B010000}"/>
    <cellStyle name="Финансовый 16" xfId="336" xr:uid="{00000000-0005-0000-0000-00004C010000}"/>
    <cellStyle name="Финансовый 17" xfId="337" xr:uid="{00000000-0005-0000-0000-00004D010000}"/>
    <cellStyle name="Финансовый 18" xfId="338" xr:uid="{00000000-0005-0000-0000-00004E010000}"/>
    <cellStyle name="Финансовый 19" xfId="339" xr:uid="{00000000-0005-0000-0000-00004F010000}"/>
    <cellStyle name="Финансовый 19 2" xfId="340" xr:uid="{00000000-0005-0000-0000-000050010000}"/>
    <cellStyle name="Финансовый 2" xfId="3" xr:uid="{00000000-0005-0000-0000-000051010000}"/>
    <cellStyle name="Финансовый 2 2" xfId="341" xr:uid="{00000000-0005-0000-0000-000052010000}"/>
    <cellStyle name="Финансовый 2 2 2" xfId="342" xr:uid="{00000000-0005-0000-0000-000053010000}"/>
    <cellStyle name="Финансовый 2 3" xfId="343" xr:uid="{00000000-0005-0000-0000-000054010000}"/>
    <cellStyle name="Финансовый 2 3 2" xfId="344" xr:uid="{00000000-0005-0000-0000-000055010000}"/>
    <cellStyle name="Финансовый 2 4" xfId="345" xr:uid="{00000000-0005-0000-0000-000056010000}"/>
    <cellStyle name="Финансовый 2 5" xfId="346" xr:uid="{00000000-0005-0000-0000-000057010000}"/>
    <cellStyle name="Финансовый 20" xfId="347" xr:uid="{00000000-0005-0000-0000-000058010000}"/>
    <cellStyle name="Финансовый 21" xfId="348" xr:uid="{00000000-0005-0000-0000-000059010000}"/>
    <cellStyle name="Финансовый 3" xfId="349" xr:uid="{00000000-0005-0000-0000-00005A010000}"/>
    <cellStyle name="Финансовый 3 2" xfId="350" xr:uid="{00000000-0005-0000-0000-00005B010000}"/>
    <cellStyle name="Финансовый 3 2 2" xfId="351" xr:uid="{00000000-0005-0000-0000-00005C010000}"/>
    <cellStyle name="Финансовый 3 3" xfId="352" xr:uid="{00000000-0005-0000-0000-00005D010000}"/>
    <cellStyle name="Финансовый 3 4" xfId="353" xr:uid="{00000000-0005-0000-0000-00005E010000}"/>
    <cellStyle name="Финансовый 4" xfId="354" xr:uid="{00000000-0005-0000-0000-00005F010000}"/>
    <cellStyle name="Финансовый 4 2" xfId="355" xr:uid="{00000000-0005-0000-0000-000060010000}"/>
    <cellStyle name="Финансовый 4 2 2" xfId="356" xr:uid="{00000000-0005-0000-0000-000061010000}"/>
    <cellStyle name="Финансовый 4 2 2 2" xfId="357" xr:uid="{00000000-0005-0000-0000-000062010000}"/>
    <cellStyle name="Финансовый 4 2 3" xfId="358" xr:uid="{00000000-0005-0000-0000-000063010000}"/>
    <cellStyle name="Финансовый 4 3" xfId="359" xr:uid="{00000000-0005-0000-0000-000064010000}"/>
    <cellStyle name="Финансовый 4 4" xfId="360" xr:uid="{00000000-0005-0000-0000-000065010000}"/>
    <cellStyle name="Финансовый 5" xfId="361" xr:uid="{00000000-0005-0000-0000-000066010000}"/>
    <cellStyle name="Финансовый 5 2" xfId="362" xr:uid="{00000000-0005-0000-0000-000067010000}"/>
    <cellStyle name="Финансовый 5 3" xfId="363" xr:uid="{00000000-0005-0000-0000-000068010000}"/>
    <cellStyle name="Финансовый 5 4" xfId="364" xr:uid="{00000000-0005-0000-0000-000069010000}"/>
    <cellStyle name="Финансовый 6" xfId="365" xr:uid="{00000000-0005-0000-0000-00006A010000}"/>
    <cellStyle name="Финансовый 6 2" xfId="366" xr:uid="{00000000-0005-0000-0000-00006B010000}"/>
    <cellStyle name="Финансовый 6 3" xfId="367" xr:uid="{00000000-0005-0000-0000-00006C010000}"/>
    <cellStyle name="Финансовый 6 4" xfId="368" xr:uid="{00000000-0005-0000-0000-00006D010000}"/>
    <cellStyle name="Финансовый 7" xfId="369" xr:uid="{00000000-0005-0000-0000-00006E010000}"/>
    <cellStyle name="Финансовый 8" xfId="370" xr:uid="{00000000-0005-0000-0000-00006F010000}"/>
    <cellStyle name="Финансовый 9" xfId="371" xr:uid="{00000000-0005-0000-0000-000070010000}"/>
    <cellStyle name="Формула" xfId="372" xr:uid="{00000000-0005-0000-0000-000071010000}"/>
    <cellStyle name="Формула_свод УЕ по сетевым 2.1" xfId="5" xr:uid="{00000000-0005-0000-0000-000072010000}"/>
    <cellStyle name="Формула_свод УЕ по сетевым 2.2" xfId="8" xr:uid="{00000000-0005-0000-0000-000073010000}"/>
    <cellStyle name="ФормулаВБ" xfId="9" xr:uid="{00000000-0005-0000-0000-000074010000}"/>
    <cellStyle name="ФормулаНаКонтроль" xfId="373" xr:uid="{00000000-0005-0000-0000-000075010000}"/>
    <cellStyle name="Хороший 2" xfId="374" xr:uid="{00000000-0005-0000-0000-000076010000}"/>
    <cellStyle name="Хороший 2 2" xfId="375" xr:uid="{00000000-0005-0000-0000-000077010000}"/>
    <cellStyle name="Хороший 3" xfId="376" xr:uid="{00000000-0005-0000-0000-000078010000}"/>
    <cellStyle name="Џђћ–…ќ’ќ›‰" xfId="377" xr:uid="{00000000-0005-0000-0000-000079010000}"/>
    <cellStyle name="㼿㼿" xfId="378" xr:uid="{00000000-0005-0000-0000-00007A010000}"/>
    <cellStyle name="㼿㼿?" xfId="379" xr:uid="{00000000-0005-0000-0000-00007B010000}"/>
    <cellStyle name="㼿㼿_Укрупненный расчет  Варнав._3" xfId="380" xr:uid="{00000000-0005-0000-0000-00007C010000}"/>
    <cellStyle name="㼿㼿㼿" xfId="381" xr:uid="{00000000-0005-0000-0000-00007D010000}"/>
    <cellStyle name="㼿㼿㼿?" xfId="382" xr:uid="{00000000-0005-0000-0000-00007E010000}"/>
    <cellStyle name="㼿㼿㼿_Укрупненный расчет  Варнав._6" xfId="383" xr:uid="{00000000-0005-0000-0000-00007F010000}"/>
    <cellStyle name="㼿㼿㼿㼿" xfId="384" xr:uid="{00000000-0005-0000-0000-000080010000}"/>
    <cellStyle name="㼿㼿㼿㼿?" xfId="385" xr:uid="{00000000-0005-0000-0000-000081010000}"/>
    <cellStyle name="㼿㼿㼿㼿_Укрупненный расчет  Варнав._5" xfId="386" xr:uid="{00000000-0005-0000-0000-000082010000}"/>
    <cellStyle name="㼿㼿㼿㼿㼿" xfId="387" xr:uid="{00000000-0005-0000-0000-000083010000}"/>
    <cellStyle name="㼿㼿㼿㼿㼿?" xfId="388" xr:uid="{00000000-0005-0000-0000-000084010000}"/>
    <cellStyle name="㼿㼿㼿㼿㼿_Укрупненный расчет  Варнав." xfId="389" xr:uid="{00000000-0005-0000-0000-000085010000}"/>
    <cellStyle name="㼿㼿㼿㼿㼿㼿?" xfId="390" xr:uid="{00000000-0005-0000-0000-000086010000}"/>
    <cellStyle name="㼿㼿㼿㼿㼿㼿㼿㼿" xfId="391" xr:uid="{00000000-0005-0000-0000-000087010000}"/>
    <cellStyle name="㼿㼿㼿㼿㼿㼿㼿㼿㼿" xfId="392" xr:uid="{00000000-0005-0000-0000-000088010000}"/>
    <cellStyle name="㼿㼿㼿㼿㼿㼿㼿㼿㼿㼿" xfId="393" xr:uid="{00000000-0005-0000-0000-00008901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d1\DB\Tereza\EVRAZ%20-%20Reporting%20package\2006\Aktiva%20a%20pasiva\Aktiva%20a%20pasiva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Artem's\Fixed%20Income\&#1072;&#1096;&#1095;&#1091;&#1074;%20&#1096;&#1090;&#1089;&#1097;&#1100;&#1091;\PUBLIC\BLOOMBERG\gazpr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Documents%20and%20Settings\matvean\Local%20Settings\Temporary%20Internet%20Files\OLK4D9\RUR_Calc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\&#1087;&#1072;&#1087;&#1082;&#1072;%20&#1086;&#1073;&#1084;&#1077;&#1085;&#1072;\Users\&#1057;&#1077;&#1076;&#1072;&#1096;&#1082;&#1080;&#1085;&#1072;&#1043;&#1057;\Documents\&#1054;&#1090;&#1082;&#1088;&#1099;&#1090;&#1080;&#1077;%20&#1076;&#1077;&#1083;&#1072;\&#1073;&#1077;&#1085;&#1095;\BENCH.TSO.2015(v1.0)%20&#1088;&#1072;&#1073;&#1086;&#1095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mihaylov_sv\&#1056;&#1072;&#1073;&#1086;&#1095;&#1080;&#1081;%20&#1089;&#1090;&#1086;&#1083;\&#1055;&#1072;&#1082;&#1077;&#1090;%20&#1076;&#1083;&#1103;%20&#1087;&#1088;&#1077;&#1079;&#1077;&#1085;&#1090;&#1072;&#1094;&#1080;&#1080;%201%20&#1082;&#1074;&#1072;&#1088;&#1090;&#1072;&#1083;&#1072;%202007&#1075;\&#1059;&#1089;&#1090;&#1072;&#1088;&#1077;&#1074;&#1096;&#1072;&#1103;%20&#1080;&#1085;&#1092;&#1086;&#1088;&#1084;&#1072;&#1094;&#1080;&#1103;\&#1059;&#1056;%20&#1087;&#1086;%20&#1062;&#1060;&#1054;%2002.05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serv\&#1057;&#1083;&#1091;&#1078;&#1073;&#1072;%20&#1087;&#1086;%20&#1101;&#1082;&#1086;&#1085;&#1086;&#1084;&#1080;&#1082;&#1077;%20&#1080;%20&#1092;&#1080;&#1085;&#1072;&#1085;&#1089;&#1072;&#1084;\&#1057;&#1077;&#1082;&#1090;&#1086;&#1088;%20&#1087;&#1086;%20&#1058;&#1069;\&#1044;&#1086;&#1082;&#1091;&#1084;&#1077;&#1085;&#1090;&#1099;%20&#1069;&#1085;&#1077;&#1088;&#1075;&#1086;&#1089;&#1073;&#1099;&#1090;&#1072;\&#1044;&#1086;&#1082;&#1091;&#1084;&#1077;&#1085;&#1090;&#1099;%202018%20&#1075;&#1086;&#1076;&#1072;\&#1055;&#1083;&#1072;&#1085;%20&#1087;&#1077;&#1088;&#1077;&#1076;&#1072;&#1095;&#1080;%20&#1101;&#1083;.&#1101;&#1085;&#1077;&#1088;&#1075;&#1080;&#1080;%20&#1080;%20&#1084;&#1086;&#1097;&#1085;&#1086;&#1089;&#1090;&#1080;%20&#1087;&#1086;%20&#1054;&#1040;&#1054;%20&#1050;&#1091;&#1079;&#1073;&#1072;&#1089;&#1089;&#1069;&#1083;&#1077;&#1082;&#1090;&#1088;&#1086;%20&#1085;&#1072;%202019&#1075;%20&#1074;%20&#1088;&#1077;&#1076;&#1072;&#1082;&#1094;&#1080;&#1080;%20&#1086;&#1090;%2028.10.2018&#1075;\&#1041;&#1072;&#1083;&#1072;&#1085;&#1089;_&#1069;&#1069;_&#1080;_&#1084;&#1086;&#1097;&#1085;&#1086;&#1089;&#1090;&#1080;_2019.xlsx?60E06AAB" TargetMode="External"/><Relationship Id="rId1" Type="http://schemas.openxmlformats.org/officeDocument/2006/relationships/externalLinkPath" Target="file:///\\60E06AAB\&#1041;&#1072;&#1083;&#1072;&#1085;&#1089;_&#1069;&#1069;_&#1080;_&#1084;&#1086;&#1097;&#1085;&#1086;&#1089;&#1090;&#1080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ktiva-skutečnost"/>
      <sheetName val="pasiva-skutečnost"/>
      <sheetName val="VZZ - skutečnost"/>
      <sheetName val="aktiva-plán"/>
      <sheetName val="pasiva-plán"/>
      <sheetName val="VZZ - plán"/>
      <sheetName val="pasiva_skutečnost"/>
      <sheetName val="СводЕАХ"/>
      <sheetName val="Лист1 (2)"/>
      <sheetName val="Balance Sheet"/>
      <sheetName val="полугодие"/>
      <sheetName val="Справочники"/>
      <sheetName val="ФИНПЛАН"/>
      <sheetName val="pasiva-skute?nost"/>
      <sheetName val="Фин план"/>
      <sheetName val="Languages"/>
      <sheetName val="MCS"/>
      <sheetName val="форма 6.1"/>
      <sheetName val="Y96LTEBHTMP2"/>
      <sheetName val="КлассНТМК"/>
      <sheetName val="КлассЗСМК"/>
      <sheetName val="FX rates"/>
      <sheetName val="план"/>
      <sheetName val="факт"/>
      <sheetName val="CurRates"/>
      <sheetName val="дек.разв.2011"/>
      <sheetName val="ОВИ_Группы"/>
      <sheetName val=" Форма П6.1 "/>
      <sheetName val="СВОД Ф15"/>
      <sheetName val="Настройки"/>
      <sheetName val="июнь пл-факт _изм"/>
      <sheetName val="19 CAPEX"/>
      <sheetName val="П ПП_МП"/>
      <sheetName val="rem"/>
      <sheetName val="Aktiva a pasiva 2006"/>
      <sheetName val="Откл_ по фин_ рез"/>
      <sheetName val="сводная"/>
      <sheetName val="ТАБЛИЦЫ"/>
      <sheetName val="9м"/>
      <sheetName val="3-01"/>
      <sheetName val="Sheet Index"/>
      <sheetName val="Variables"/>
      <sheetName val="пр-во_июль"/>
      <sheetName val="ДИТ"/>
      <sheetName val="сортамент"/>
      <sheetName val="1997 fin. res."/>
      <sheetName val="exch. rates"/>
      <sheetName val="Мероприятия"/>
      <sheetName val="MODEL"/>
      <sheetName val="ВГОК 2011"/>
      <sheetName val="EC552378 Corp Cusip8"/>
      <sheetName val="TT333718 Govt"/>
      <sheetName val="ЗСМК"/>
      <sheetName val="Цеховые"/>
      <sheetName val="Центральные"/>
      <sheetName val="карта метрик"/>
      <sheetName val="пл_выруч_В-Р"/>
      <sheetName val="Imp. Sensitivity"/>
      <sheetName val="Streamcore"/>
      <sheetName val="ER"/>
      <sheetName val="Лист27"/>
      <sheetName val="Лист28"/>
      <sheetName val="Лист29"/>
      <sheetName val="Assumptions"/>
      <sheetName val="Inputs"/>
      <sheetName val="SETKI"/>
      <sheetName val="нормы 5 лет"/>
      <sheetName val="PL"/>
      <sheetName val="Sales_prices"/>
      <sheetName val="Рабочий"/>
      <sheetName val="EBITDA Bridges v Budget"/>
      <sheetName val="2001"/>
      <sheetName val="Контроль"/>
      <sheetName val="Реестр 26.11.08"/>
      <sheetName val="ост ТМЦ"/>
      <sheetName val="Приложение 4"/>
      <sheetName val="Движение по месяцам"/>
      <sheetName val="Телефоны"/>
      <sheetName val="f_1"/>
      <sheetName val="Справ"/>
      <sheetName val="COMPS"/>
      <sheetName val="2012г."/>
      <sheetName val="Контрагенты"/>
      <sheetName val="DATA"/>
      <sheetName val="9 мес12"/>
      <sheetName val="окт12"/>
      <sheetName val="ноя12"/>
      <sheetName val="дек12"/>
      <sheetName val="1 пол12"/>
      <sheetName val="4. Ratios"/>
      <sheetName val="Виды затрат"/>
      <sheetName val="Единицы консолидации"/>
      <sheetName val="Счета"/>
      <sheetName val="Виды движения"/>
      <sheetName val="setup"/>
      <sheetName val="Otchet"/>
      <sheetName val="Взз"/>
      <sheetName val="Январь"/>
      <sheetName val="производство"/>
      <sheetName val="Configuration"/>
      <sheetName val="Лист1"/>
      <sheetName val="ф.2.3"/>
      <sheetName val="Отгрузка"/>
      <sheetName val="Поставка"/>
      <sheetName val="Сталь"/>
      <sheetName val="Title"/>
      <sheetName val="KPI 2014_дробление"/>
      <sheetName val="Данные для расчета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Content"/>
      <sheetName val="3. CFS"/>
      <sheetName val="9a. PP&amp;E"/>
      <sheetName val="10. Intangibles"/>
      <sheetName val="14.2 NRV allowance"/>
      <sheetName val="8. Income tax"/>
      <sheetName val="14.1 Inventory"/>
      <sheetName val="6.2 COS"/>
      <sheetName val="1.2  BS-IS 2009"/>
      <sheetName val="GAP для проработки"/>
      <sheetName val="4."/>
      <sheetName val="2.2 HSVC slag unprep"/>
      <sheetName val="2.1  HSVC slag prepared"/>
      <sheetName val="2.3  NTMK Slag"/>
      <sheetName val="5. Changes in WIP_FG (SAP)"/>
      <sheetName val="5. Changes in WIP_FG (SAP) (2)"/>
      <sheetName val="Production data"/>
      <sheetName val="3.2 Sales to Vanchem"/>
      <sheetName val="1. Production"/>
      <sheetName val="3.1 Sales"/>
      <sheetName val="26.11"/>
      <sheetName val="НТМК Сталь"/>
      <sheetName val="посты"/>
      <sheetName val="Ф15 (Секвестр)1"/>
      <sheetName val="на 12.09.14"/>
      <sheetName val="Общий 1"/>
      <sheetName val="Формат 2"/>
      <sheetName val="06.11"/>
      <sheetName val="дсп"/>
      <sheetName val=""/>
      <sheetName val="База"/>
      <sheetName val="Megamind"/>
      <sheetName val="UFOP (factor)"/>
      <sheetName val="UFOP (data)"/>
      <sheetName val="Ф11"/>
      <sheetName val="Ф7"/>
      <sheetName val="Ф20"/>
      <sheetName val="Ф6"/>
      <sheetName val="ПП"/>
      <sheetName val="Ф2.3"/>
      <sheetName val="Таштагол_т.т"/>
      <sheetName val="1 Общая информация"/>
      <sheetName val="Параметры"/>
      <sheetName val="Shadow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9.1"/>
      <sheetName val="10"/>
      <sheetName val="Библиотека"/>
      <sheetName val="VZZ_-_skutečnost"/>
      <sheetName val="VZZ_-_plán"/>
      <sheetName val="Лист1_(2)"/>
      <sheetName val="Balance_Sheet"/>
      <sheetName val="Фин_план"/>
      <sheetName val="FX_rates"/>
      <sheetName val="Aktiva_a_pasiva_2006"/>
      <sheetName val="Откл__по_фин__рез"/>
      <sheetName val="Sheet_Index"/>
      <sheetName val="1997_fin__res_"/>
      <sheetName val="exch__rates"/>
      <sheetName val="ВГОК_2011"/>
      <sheetName val="EC552378_Corp_Cusip8"/>
      <sheetName val="TT333718_Govt"/>
      <sheetName val="карта_метрик"/>
      <sheetName val="Imp__Sensitivity"/>
      <sheetName val="ост_ТМЦ"/>
      <sheetName val="Приложение_4"/>
      <sheetName val="нормы_5_лет"/>
      <sheetName val="2012г_"/>
      <sheetName val="EBITDA_Bridges_v_Budget"/>
      <sheetName val="Реестр_26_11_08"/>
      <sheetName val="9_мес12"/>
      <sheetName val="1_пол12"/>
      <sheetName val="4__Ratios"/>
      <sheetName val="Виды_затрат"/>
      <sheetName val="Единицы_консолидации"/>
      <sheetName val="Виды_движения"/>
      <sheetName val="Движение_по_месяцам"/>
      <sheetName val="форма_6_1"/>
      <sheetName val="дек_разв_2011"/>
      <sheetName val="_Форма_П6_1_"/>
      <sheetName val="СВОД_Ф15"/>
      <sheetName val="FCF"/>
      <sheetName val="станции дороги"/>
      <sheetName val="ПЛАН ПЛАТЕЖЕЙ НА"/>
      <sheetName val="СЕНТЯБРЬ++"/>
      <sheetName val="СЕНТЯБРЬ--"/>
      <sheetName val="Оглавление"/>
      <sheetName val="7_Простои"/>
      <sheetName val="Узкие места"/>
      <sheetName val="Выручка"/>
      <sheetName val="Смета"/>
      <sheetName val="Цены реализации"/>
      <sheetName val="Продажи_план_ММД"/>
      <sheetName val="1_Summary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Слайд vc_fc_cc"/>
      <sheetName val="9_ Сарех Свод"/>
      <sheetName val="4_ KPI"/>
      <sheetName val="6_ Исходная инф_"/>
      <sheetName val="Мощности"/>
      <sheetName val="6_ Мощности ГОКи"/>
      <sheetName val="Материалы СЦ"/>
      <sheetName val="2 Параметры"/>
      <sheetName val="Грузополучатели - список"/>
      <sheetName val="Справочник"/>
      <sheetName val="4_ГОКи"/>
      <sheetName val="ф.14"/>
      <sheetName val="статьи ЕФО"/>
      <sheetName val="pasiva-skute_nost"/>
      <sheetName val="Смета  январь"/>
      <sheetName val="исх"/>
    </sheetNames>
    <sheetDataSet>
      <sheetData sheetId="0">
        <row r="1">
          <cell r="A1" t="str">
            <v xml:space="preserve">V?TKOVICE STEEL, a.s. </v>
          </cell>
        </row>
      </sheetData>
      <sheetData sheetId="1" refreshError="1">
        <row r="1">
          <cell r="A1" t="str">
            <v xml:space="preserve">VÍTKOVICE STEEL, a.s. </v>
          </cell>
        </row>
        <row r="15">
          <cell r="A15" t="str">
            <v xml:space="preserve">    Oceňovací rozdíly z přecenění při přeměnách</v>
          </cell>
        </row>
        <row r="16">
          <cell r="A16" t="str">
            <v xml:space="preserve">  Rezervní fondy, neděl. fond a ostatní fondy ze zisku</v>
          </cell>
        </row>
        <row r="17">
          <cell r="A17" t="str">
            <v xml:space="preserve">    Zákonný rezervní fond/Nedělitelný fond</v>
          </cell>
        </row>
        <row r="18">
          <cell r="A18" t="str">
            <v xml:space="preserve">    Statutární a ostatní fondy</v>
          </cell>
        </row>
        <row r="19">
          <cell r="A19" t="str">
            <v xml:space="preserve">  Výsledek hospodaření minulých let</v>
          </cell>
        </row>
        <row r="20">
          <cell r="A20" t="str">
            <v xml:space="preserve">    Nerozdělený zisk (neuhrazená ztráta) minulých let</v>
          </cell>
        </row>
        <row r="21">
          <cell r="A21" t="str">
            <v xml:space="preserve">    Výsledek hospodaření ve schvalovacím řízení</v>
          </cell>
        </row>
        <row r="22">
          <cell r="A22" t="str">
            <v xml:space="preserve"> Výsledek hospodaření běžného účetního období (+/-)</v>
          </cell>
        </row>
        <row r="23">
          <cell r="A23" t="str">
            <v>Cizí zdroje</v>
          </cell>
        </row>
        <row r="24">
          <cell r="A24" t="str">
            <v xml:space="preserve">  Rezervy</v>
          </cell>
        </row>
        <row r="25">
          <cell r="A25" t="str">
            <v xml:space="preserve">    Rezervy podle zvláštních právních předpisů</v>
          </cell>
        </row>
        <row r="35">
          <cell r="A35" t="str">
            <v xml:space="preserve">    Vydané dluhopisy</v>
          </cell>
          <cell r="C35">
            <v>0</v>
          </cell>
        </row>
        <row r="36">
          <cell r="A36" t="str">
            <v xml:space="preserve">    Dlouhodobé směnky k úhradě</v>
          </cell>
          <cell r="C36">
            <v>0</v>
          </cell>
        </row>
        <row r="37">
          <cell r="A37" t="str">
            <v xml:space="preserve">    Dohadné účty pasivní</v>
          </cell>
          <cell r="C37">
            <v>0</v>
          </cell>
        </row>
        <row r="38">
          <cell r="A38" t="str">
            <v xml:space="preserve">    Jiné závazky</v>
          </cell>
          <cell r="C38">
            <v>0</v>
          </cell>
        </row>
        <row r="39">
          <cell r="A39" t="str">
            <v xml:space="preserve">    Odložený daňový závazek</v>
          </cell>
          <cell r="C39">
            <v>0</v>
          </cell>
        </row>
        <row r="40">
          <cell r="A40" t="str">
            <v xml:space="preserve">  Krátkodobé závazky</v>
          </cell>
          <cell r="C40">
            <v>1746135</v>
          </cell>
        </row>
        <row r="41">
          <cell r="A41" t="str">
            <v xml:space="preserve">    Závazky z obchodních vztahů</v>
          </cell>
          <cell r="C41">
            <v>1545243</v>
          </cell>
        </row>
        <row r="42">
          <cell r="A42" t="str">
            <v xml:space="preserve">    Závazky k ovládaným a řízeným osobám</v>
          </cell>
          <cell r="C42">
            <v>0</v>
          </cell>
        </row>
        <row r="43">
          <cell r="A43" t="str">
            <v xml:space="preserve">    Závazky k účetním jednotkám pod podst.vlivem</v>
          </cell>
          <cell r="C43">
            <v>0</v>
          </cell>
        </row>
        <row r="44">
          <cell r="A44" t="str">
            <v xml:space="preserve">    Závazky ke společníkům, členům dr. a účastníkům sdruž.</v>
          </cell>
          <cell r="C44">
            <v>0</v>
          </cell>
        </row>
        <row r="45">
          <cell r="A45" t="str">
            <v xml:space="preserve">    Závazky k zaměstnancům</v>
          </cell>
          <cell r="C45">
            <v>30589</v>
          </cell>
        </row>
        <row r="46">
          <cell r="A46" t="str">
            <v xml:space="preserve">    Závazky ze sociálního zabezpečení a zdrav. pojištění</v>
          </cell>
          <cell r="C46">
            <v>18628</v>
          </cell>
        </row>
        <row r="47">
          <cell r="A47" t="str">
            <v xml:space="preserve">    Stát - daňové závazky a dotace</v>
          </cell>
          <cell r="C47">
            <v>8773</v>
          </cell>
        </row>
        <row r="48">
          <cell r="A48" t="str">
            <v xml:space="preserve">    Krátkodobé přijaté zálohy</v>
          </cell>
          <cell r="C48">
            <v>94899</v>
          </cell>
        </row>
      </sheetData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Справочник"/>
      <sheetName val="1530"/>
      <sheetName val="Статьи пост затрат"/>
      <sheetName val="Статьи-ОД"/>
      <sheetName val="Статьи"/>
      <sheetName val="Лист3"/>
      <sheetName val="Содержание"/>
      <sheetName val="BS"/>
      <sheetName val="1240"/>
      <sheetName val="TB"/>
      <sheetName val="Движение РСД"/>
      <sheetName val="Лист2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  <sheetName val="COMPS"/>
      <sheetName val="1-ЭСПЦ"/>
      <sheetName val="BEX_MAIN"/>
      <sheetName val="Share Price 2002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_page"/>
      <sheetName val="RUR-base"/>
      <sheetName val="Feed page"/>
      <sheetName val="reuter_chains"/>
      <sheetName val="Assumptions"/>
      <sheetName val="EC552378 Corp Cusip8"/>
      <sheetName val="TT333718 Govt"/>
      <sheetName val="Цеховые"/>
      <sheetName val="Центральные"/>
      <sheetName val="XLR_NoRangeSheet"/>
      <sheetName val="Sets"/>
      <sheetName val="кварталы"/>
      <sheetName val="полугодие"/>
      <sheetName val="Вып.П.П."/>
      <sheetName val="База"/>
      <sheetName val="Структура портфеля"/>
      <sheetName val="стр.2"/>
      <sheetName val="Вып_П_П_"/>
      <sheetName val="BlooData"/>
      <sheetName val="Values"/>
      <sheetName val="MACRO"/>
      <sheetName val="St"/>
      <sheetName val="Счета"/>
      <sheetName val="2 Параметры"/>
      <sheetName val="1 Общая информация"/>
      <sheetName val="4 Смета"/>
      <sheetName val="14 Итоги"/>
      <sheetName val="7 Кредит"/>
      <sheetName val="2001"/>
      <sheetName val="Сталь"/>
      <sheetName val="CurRates"/>
      <sheetName val="MEF 2004"/>
      <sheetName val="КлассЗСМК"/>
      <sheetName val="Справ"/>
      <sheetName val="Лист1"/>
      <sheetName val="Контроль"/>
      <sheetName val="График"/>
      <sheetName val="план"/>
      <sheetName val="Input_Assumptions"/>
      <sheetName val="Акт сверки с ЗСМК"/>
      <sheetName val="Data USA Cdn$"/>
      <sheetName val="Data USA US$"/>
      <sheetName val="Inputs"/>
      <sheetName val="январь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  <sheetName val="4. NWABC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ТСО 2"/>
      <sheetName val="ТСО 3"/>
      <sheetName val="ТСО 4"/>
      <sheetName val="ТСО 5"/>
      <sheetName val="ТСО 6"/>
      <sheetName val="ТСО 7"/>
      <sheetName val="ТСО 8"/>
      <sheetName val="ТСО 9"/>
      <sheetName val="ТСО 10"/>
      <sheetName val="ТСО 11"/>
      <sheetName val="ТСО 12"/>
      <sheetName val="ТСО 13"/>
      <sheetName val="ТСО 14"/>
      <sheetName val="ТСО 15"/>
      <sheetName val="ТСО 16"/>
      <sheetName val="ТСО 17"/>
      <sheetName val="ТСО 18"/>
      <sheetName val="ТСО 19"/>
      <sheetName val="ТСО 20"/>
      <sheetName val="ТСО 21"/>
      <sheetName val="ТСО 22"/>
      <sheetName val="ТСО 23"/>
      <sheetName val="ТСО 24"/>
      <sheetName val="ТСО 25"/>
      <sheetName val="ТСО 26"/>
      <sheetName val="ТСО 27"/>
      <sheetName val="ТСО 28"/>
      <sheetName val="ТСО 29"/>
      <sheetName val="ТСО 30"/>
      <sheetName val="ТСО 31"/>
      <sheetName val="ТСО 32"/>
      <sheetName val="ТСО 33"/>
      <sheetName val="ТСО 34"/>
      <sheetName val="ТСО 35"/>
      <sheetName val="ТСО 36"/>
      <sheetName val="ТСО 37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</sheetNames>
    <sheetDataSet>
      <sheetData sheetId="0"/>
      <sheetData sheetId="1"/>
      <sheetData sheetId="2">
        <row r="6">
          <cell r="E6" t="str">
            <v>Кемеровская область</v>
          </cell>
        </row>
      </sheetData>
      <sheetData sheetId="3">
        <row r="14">
          <cell r="D14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ПВ"/>
      <sheetName val="ФД"/>
      <sheetName val="ДИТ"/>
      <sheetName val="ДП"/>
      <sheetName val="ДСП"/>
      <sheetName val="КОиСИ"/>
      <sheetName val="ДБ"/>
      <sheetName val="Гл. инженер"/>
      <sheetName val="Дир. по производству"/>
      <sheetName val="АХА"/>
      <sheetName val="Дир. по сбыту"/>
      <sheetName val="Дир. по снабжению"/>
      <sheetName val="ПРИЛОЖЕНИЕ 2"/>
      <sheetName val="MAIN_page"/>
      <sheetName val="pasiva-skutečnost"/>
      <sheetName val="XLR_NoRangeSheet"/>
      <sheetName val="2 Параметры"/>
      <sheetName val="июнь пл-факт _изм"/>
      <sheetName val="Tr"/>
      <sheetName val="U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.1.4 Баланс ээ"/>
      <sheetName val="П1.5.Баланс мощности"/>
      <sheetName val="П1.6. Структура отпуска"/>
      <sheetName val=" П1.30 "/>
      <sheetName val="П2.1"/>
      <sheetName val="П 2.2"/>
    </sheetNames>
    <sheetDataSet>
      <sheetData sheetId="0">
        <row r="2">
          <cell r="B2" t="e">
            <v>#REF!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0"/>
  <dimension ref="A1:R38"/>
  <sheetViews>
    <sheetView view="pageBreakPreview" zoomScale="75" zoomScaleNormal="75" zoomScaleSheetLayoutView="75" workbookViewId="0">
      <selection activeCell="Y33" sqref="Y33"/>
    </sheetView>
  </sheetViews>
  <sheetFormatPr defaultColWidth="9.140625" defaultRowHeight="15"/>
  <cols>
    <col min="1" max="1" width="6.42578125" style="5" customWidth="1"/>
    <col min="2" max="2" width="37.7109375" style="6" customWidth="1"/>
    <col min="3" max="3" width="10" style="5" customWidth="1"/>
    <col min="4" max="4" width="12.7109375" style="7" customWidth="1"/>
    <col min="5" max="5" width="13.85546875" style="7" customWidth="1"/>
    <col min="6" max="6" width="12.7109375" style="7" customWidth="1"/>
    <col min="7" max="7" width="12" style="7" customWidth="1"/>
    <col min="8" max="8" width="7" style="7" customWidth="1"/>
    <col min="9" max="9" width="13.42578125" style="7" customWidth="1"/>
    <col min="10" max="10" width="13.28515625" style="7" customWidth="1"/>
    <col min="11" max="11" width="12.7109375" style="7" customWidth="1"/>
    <col min="12" max="12" width="12" style="7" customWidth="1"/>
    <col min="13" max="13" width="7.140625" style="7" customWidth="1"/>
    <col min="14" max="14" width="13.42578125" style="7" customWidth="1"/>
    <col min="15" max="15" width="13.28515625" style="7" customWidth="1"/>
    <col min="16" max="16" width="12.7109375" style="7" customWidth="1"/>
    <col min="17" max="17" width="12" style="7" customWidth="1"/>
    <col min="18" max="18" width="7.28515625" style="7" customWidth="1"/>
    <col min="19" max="16384" width="9.140625" style="6"/>
  </cols>
  <sheetData>
    <row r="1" spans="1:18" ht="20.25">
      <c r="B1" s="194" t="s">
        <v>277</v>
      </c>
    </row>
    <row r="2" spans="1:18" s="4" customFormat="1" ht="15.75">
      <c r="A2" s="270" t="s">
        <v>62</v>
      </c>
      <c r="B2" s="270"/>
      <c r="C2" s="270"/>
      <c r="D2" s="271"/>
      <c r="E2" s="3"/>
      <c r="F2" s="3"/>
      <c r="G2" s="3" t="s">
        <v>299</v>
      </c>
      <c r="H2" s="3"/>
      <c r="J2" s="3"/>
      <c r="K2" s="3"/>
      <c r="L2" s="3" t="s">
        <v>299</v>
      </c>
      <c r="M2" s="3"/>
      <c r="O2" s="3"/>
      <c r="P2" s="3"/>
      <c r="Q2" s="3" t="s">
        <v>299</v>
      </c>
    </row>
    <row r="3" spans="1:18" ht="15.75" thickBot="1"/>
    <row r="4" spans="1:18" ht="12.75" customHeight="1">
      <c r="A4" s="272" t="s">
        <v>63</v>
      </c>
      <c r="B4" s="274" t="s">
        <v>64</v>
      </c>
      <c r="C4" s="276" t="s">
        <v>65</v>
      </c>
      <c r="D4" s="267" t="s">
        <v>347</v>
      </c>
      <c r="E4" s="268"/>
      <c r="F4" s="268"/>
      <c r="G4" s="268"/>
      <c r="H4" s="269"/>
      <c r="I4" s="267" t="s">
        <v>348</v>
      </c>
      <c r="J4" s="268"/>
      <c r="K4" s="268"/>
      <c r="L4" s="268"/>
      <c r="M4" s="269"/>
      <c r="N4" s="267" t="s">
        <v>349</v>
      </c>
      <c r="O4" s="268"/>
      <c r="P4" s="268"/>
      <c r="Q4" s="268"/>
      <c r="R4" s="269"/>
    </row>
    <row r="5" spans="1:18" s="5" customFormat="1">
      <c r="A5" s="273"/>
      <c r="B5" s="275"/>
      <c r="C5" s="277"/>
      <c r="D5" s="8" t="s">
        <v>0</v>
      </c>
      <c r="E5" s="9" t="s">
        <v>6</v>
      </c>
      <c r="F5" s="9" t="s">
        <v>7</v>
      </c>
      <c r="G5" s="9" t="s">
        <v>8</v>
      </c>
      <c r="H5" s="10" t="s">
        <v>9</v>
      </c>
      <c r="I5" s="8" t="s">
        <v>0</v>
      </c>
      <c r="J5" s="9" t="s">
        <v>6</v>
      </c>
      <c r="K5" s="9" t="s">
        <v>7</v>
      </c>
      <c r="L5" s="9" t="s">
        <v>8</v>
      </c>
      <c r="M5" s="10" t="s">
        <v>9</v>
      </c>
      <c r="N5" s="8" t="s">
        <v>0</v>
      </c>
      <c r="O5" s="9" t="s">
        <v>6</v>
      </c>
      <c r="P5" s="9" t="s">
        <v>7</v>
      </c>
      <c r="Q5" s="9" t="s">
        <v>8</v>
      </c>
      <c r="R5" s="10" t="s">
        <v>9</v>
      </c>
    </row>
    <row r="6" spans="1:18" s="5" customFormat="1" ht="15.75" thickBot="1">
      <c r="A6" s="11">
        <v>1</v>
      </c>
      <c r="B6" s="12">
        <v>2</v>
      </c>
      <c r="C6" s="278"/>
      <c r="D6" s="13">
        <f>1</f>
        <v>1</v>
      </c>
      <c r="E6" s="14">
        <f>D6+1</f>
        <v>2</v>
      </c>
      <c r="F6" s="14">
        <f>E6+1</f>
        <v>3</v>
      </c>
      <c r="G6" s="14">
        <f>F6+1</f>
        <v>4</v>
      </c>
      <c r="H6" s="15">
        <f>G6+1</f>
        <v>5</v>
      </c>
      <c r="I6" s="13">
        <f>1</f>
        <v>1</v>
      </c>
      <c r="J6" s="14">
        <f>I6+1</f>
        <v>2</v>
      </c>
      <c r="K6" s="14">
        <f>J6+1</f>
        <v>3</v>
      </c>
      <c r="L6" s="14">
        <f>K6+1</f>
        <v>4</v>
      </c>
      <c r="M6" s="15">
        <f>L6+1</f>
        <v>5</v>
      </c>
      <c r="N6" s="13">
        <f>1</f>
        <v>1</v>
      </c>
      <c r="O6" s="14">
        <f>N6+1</f>
        <v>2</v>
      </c>
      <c r="P6" s="14">
        <f>O6+1</f>
        <v>3</v>
      </c>
      <c r="Q6" s="14">
        <f>P6+1</f>
        <v>4</v>
      </c>
      <c r="R6" s="15">
        <f>Q6+1</f>
        <v>5</v>
      </c>
    </row>
    <row r="7" spans="1:18" s="4" customFormat="1" ht="21" customHeight="1">
      <c r="A7" s="159" t="s">
        <v>15</v>
      </c>
      <c r="B7" s="160" t="s">
        <v>66</v>
      </c>
      <c r="C7" s="161" t="s">
        <v>67</v>
      </c>
      <c r="D7" s="143">
        <f>D16</f>
        <v>314642.451</v>
      </c>
      <c r="E7" s="144">
        <f>E16</f>
        <v>284341.02</v>
      </c>
      <c r="F7" s="144">
        <f>SUM(F11:F16)</f>
        <v>197160.99200000006</v>
      </c>
      <c r="G7" s="144">
        <f>SUM(G11:G16)</f>
        <v>29704.381000000045</v>
      </c>
      <c r="H7" s="145"/>
      <c r="I7" s="143">
        <f>I16</f>
        <v>324380.26299999992</v>
      </c>
      <c r="J7" s="144">
        <f>J16</f>
        <v>280940.23199999996</v>
      </c>
      <c r="K7" s="144">
        <f>SUM(K11:K16)</f>
        <v>210446.14499999996</v>
      </c>
      <c r="L7" s="144">
        <f>SUM(L11:L16)</f>
        <v>28365.783999999978</v>
      </c>
      <c r="M7" s="145"/>
      <c r="N7" s="192">
        <f>N16</f>
        <v>639022.71399999992</v>
      </c>
      <c r="O7" s="144">
        <f>O16</f>
        <v>565281.25199999998</v>
      </c>
      <c r="P7" s="144">
        <f>SUM(P11:P16)</f>
        <v>407607.13699999999</v>
      </c>
      <c r="Q7" s="144">
        <f>SUM(Q11:Q16)</f>
        <v>58070.165000000015</v>
      </c>
      <c r="R7" s="145"/>
    </row>
    <row r="8" spans="1:18" s="4" customFormat="1">
      <c r="A8" s="162" t="s">
        <v>2</v>
      </c>
      <c r="B8" s="163" t="s">
        <v>68</v>
      </c>
      <c r="C8" s="164" t="s">
        <v>67</v>
      </c>
      <c r="D8" s="21"/>
      <c r="E8" s="146"/>
      <c r="F8" s="146">
        <f>F11</f>
        <v>168616.21500000005</v>
      </c>
      <c r="G8" s="146">
        <f>G12</f>
        <v>27947.727000000046</v>
      </c>
      <c r="H8" s="147"/>
      <c r="I8" s="21"/>
      <c r="J8" s="146"/>
      <c r="K8" s="146">
        <f>K11</f>
        <v>168808.90799999997</v>
      </c>
      <c r="L8" s="146">
        <f>L12</f>
        <v>26562.989999999976</v>
      </c>
      <c r="M8" s="147"/>
      <c r="N8" s="21"/>
      <c r="O8" s="146"/>
      <c r="P8" s="146">
        <f>P11</f>
        <v>337425.12300000002</v>
      </c>
      <c r="Q8" s="146">
        <f>Q12</f>
        <v>54510.717000000019</v>
      </c>
      <c r="R8" s="147"/>
    </row>
    <row r="9" spans="1:18">
      <c r="A9" s="162"/>
      <c r="B9" s="163" t="s">
        <v>69</v>
      </c>
      <c r="C9" s="165"/>
      <c r="D9" s="16"/>
      <c r="E9" s="17"/>
      <c r="F9" s="17"/>
      <c r="G9" s="17"/>
      <c r="H9" s="18"/>
      <c r="I9" s="16"/>
      <c r="J9" s="17"/>
      <c r="K9" s="17"/>
      <c r="L9" s="17"/>
      <c r="M9" s="18"/>
      <c r="N9" s="16"/>
      <c r="O9" s="17"/>
      <c r="P9" s="17"/>
      <c r="Q9" s="17"/>
      <c r="R9" s="18"/>
    </row>
    <row r="10" spans="1:18">
      <c r="A10" s="162"/>
      <c r="B10" s="163" t="s">
        <v>70</v>
      </c>
      <c r="C10" s="164" t="s">
        <v>71</v>
      </c>
      <c r="D10" s="16"/>
      <c r="E10" s="19"/>
      <c r="F10" s="19"/>
      <c r="G10" s="19"/>
      <c r="H10" s="20"/>
      <c r="I10" s="16"/>
      <c r="J10" s="19"/>
      <c r="K10" s="19"/>
      <c r="L10" s="19"/>
      <c r="M10" s="20"/>
      <c r="N10" s="16"/>
      <c r="O10" s="19"/>
      <c r="P10" s="19"/>
      <c r="Q10" s="19"/>
      <c r="R10" s="20"/>
    </row>
    <row r="11" spans="1:18">
      <c r="A11" s="162"/>
      <c r="B11" s="163" t="s">
        <v>6</v>
      </c>
      <c r="C11" s="164" t="s">
        <v>67</v>
      </c>
      <c r="D11" s="16"/>
      <c r="E11" s="17"/>
      <c r="F11" s="19">
        <f>E16-E22-E29-E33-E35</f>
        <v>168616.21500000005</v>
      </c>
      <c r="G11" s="19"/>
      <c r="H11" s="20"/>
      <c r="I11" s="16"/>
      <c r="J11" s="17"/>
      <c r="K11" s="19">
        <f>J16-J22-J29-J33-J35</f>
        <v>168808.90799999997</v>
      </c>
      <c r="L11" s="19"/>
      <c r="M11" s="20"/>
      <c r="N11" s="16"/>
      <c r="O11" s="17"/>
      <c r="P11" s="19">
        <f>F11+K11</f>
        <v>337425.12300000002</v>
      </c>
      <c r="Q11" s="19"/>
      <c r="R11" s="20"/>
    </row>
    <row r="12" spans="1:18">
      <c r="A12" s="162"/>
      <c r="B12" s="163" t="s">
        <v>7</v>
      </c>
      <c r="C12" s="164" t="s">
        <v>67</v>
      </c>
      <c r="D12" s="16"/>
      <c r="E12" s="17"/>
      <c r="F12" s="17"/>
      <c r="G12" s="19">
        <f>F7-F22-F33-F35</f>
        <v>27947.727000000046</v>
      </c>
      <c r="H12" s="20"/>
      <c r="I12" s="16"/>
      <c r="J12" s="17"/>
      <c r="K12" s="17"/>
      <c r="L12" s="19">
        <f>K7-K22-K33-K35</f>
        <v>26562.989999999976</v>
      </c>
      <c r="M12" s="20"/>
      <c r="N12" s="16"/>
      <c r="O12" s="17"/>
      <c r="P12" s="17"/>
      <c r="Q12" s="19">
        <f>G12+L12</f>
        <v>54510.717000000019</v>
      </c>
      <c r="R12" s="20"/>
    </row>
    <row r="13" spans="1:18">
      <c r="A13" s="162"/>
      <c r="B13" s="163" t="s">
        <v>8</v>
      </c>
      <c r="C13" s="164" t="s">
        <v>67</v>
      </c>
      <c r="D13" s="16"/>
      <c r="E13" s="17"/>
      <c r="F13" s="17"/>
      <c r="G13" s="17"/>
      <c r="H13" s="20"/>
      <c r="I13" s="16"/>
      <c r="J13" s="17"/>
      <c r="K13" s="17"/>
      <c r="L13" s="17"/>
      <c r="M13" s="20"/>
      <c r="N13" s="16"/>
      <c r="O13" s="17"/>
      <c r="P13" s="17"/>
      <c r="Q13" s="17"/>
      <c r="R13" s="20"/>
    </row>
    <row r="14" spans="1:18">
      <c r="A14" s="162" t="s">
        <v>3</v>
      </c>
      <c r="B14" s="163" t="s">
        <v>72</v>
      </c>
      <c r="C14" s="164" t="s">
        <v>67</v>
      </c>
      <c r="D14" s="21"/>
      <c r="E14" s="19"/>
      <c r="F14" s="19"/>
      <c r="G14" s="19"/>
      <c r="H14" s="20"/>
      <c r="I14" s="21"/>
      <c r="J14" s="19"/>
      <c r="K14" s="19"/>
      <c r="L14" s="19"/>
      <c r="M14" s="20"/>
      <c r="N14" s="21"/>
      <c r="O14" s="19"/>
      <c r="P14" s="19"/>
      <c r="Q14" s="19"/>
      <c r="R14" s="20"/>
    </row>
    <row r="15" spans="1:18">
      <c r="A15" s="162" t="s">
        <v>4</v>
      </c>
      <c r="B15" s="163" t="s">
        <v>73</v>
      </c>
      <c r="C15" s="164" t="s">
        <v>67</v>
      </c>
      <c r="D15" s="21"/>
      <c r="E15" s="19"/>
      <c r="F15" s="19"/>
      <c r="G15" s="19"/>
      <c r="H15" s="20"/>
      <c r="I15" s="21"/>
      <c r="J15" s="19"/>
      <c r="K15" s="19"/>
      <c r="L15" s="19"/>
      <c r="M15" s="20"/>
      <c r="N15" s="21"/>
      <c r="O15" s="19"/>
      <c r="P15" s="19"/>
      <c r="Q15" s="19"/>
      <c r="R15" s="20"/>
    </row>
    <row r="16" spans="1:18" ht="29.25" customHeight="1">
      <c r="A16" s="162" t="s">
        <v>5</v>
      </c>
      <c r="B16" s="163" t="s">
        <v>314</v>
      </c>
      <c r="C16" s="164" t="s">
        <v>67</v>
      </c>
      <c r="D16" s="21">
        <f>SUM(E16:G16)</f>
        <v>314642.451</v>
      </c>
      <c r="E16" s="19">
        <f>SUM(E17:E21)</f>
        <v>284341.02</v>
      </c>
      <c r="F16" s="19">
        <f t="shared" ref="F16:G16" si="0">SUM(F18:F21)</f>
        <v>28544.777000000002</v>
      </c>
      <c r="G16" s="19">
        <f t="shared" si="0"/>
        <v>1756.654</v>
      </c>
      <c r="H16" s="20"/>
      <c r="I16" s="21">
        <f>SUM(J16:L16)</f>
        <v>324380.26299999992</v>
      </c>
      <c r="J16" s="19">
        <f>SUM(J17:J21)</f>
        <v>280940.23199999996</v>
      </c>
      <c r="K16" s="19">
        <f t="shared" ref="K16:L16" si="1">SUM(K18:K21)</f>
        <v>41637.236999999994</v>
      </c>
      <c r="L16" s="19">
        <f t="shared" si="1"/>
        <v>1802.7939999999999</v>
      </c>
      <c r="M16" s="20"/>
      <c r="N16" s="21">
        <f>O16+P16+Q16</f>
        <v>639022.71399999992</v>
      </c>
      <c r="O16" s="19">
        <f t="shared" ref="O16:Q22" si="2">E16+J16</f>
        <v>565281.25199999998</v>
      </c>
      <c r="P16" s="19">
        <f t="shared" si="2"/>
        <v>70182.013999999996</v>
      </c>
      <c r="Q16" s="19">
        <f t="shared" si="2"/>
        <v>3559.4479999999999</v>
      </c>
      <c r="R16" s="20"/>
    </row>
    <row r="17" spans="1:18" ht="16.5" customHeight="1">
      <c r="A17" s="162" t="s">
        <v>308</v>
      </c>
      <c r="B17" s="207" t="s">
        <v>302</v>
      </c>
      <c r="C17" s="164" t="s">
        <v>67</v>
      </c>
      <c r="D17" s="21">
        <f t="shared" ref="D17:D21" si="3">SUM(E17:G17)</f>
        <v>19761.666000000001</v>
      </c>
      <c r="E17" s="19">
        <v>19761.666000000001</v>
      </c>
      <c r="F17" s="19"/>
      <c r="G17" s="19"/>
      <c r="H17" s="187"/>
      <c r="I17" s="21">
        <f t="shared" ref="I17:I21" si="4">SUM(J17:L17)</f>
        <v>20122.956999999999</v>
      </c>
      <c r="J17" s="19">
        <v>20122.956999999999</v>
      </c>
      <c r="K17" s="19"/>
      <c r="L17" s="19"/>
      <c r="M17" s="187"/>
      <c r="N17" s="21">
        <f t="shared" ref="N17:N21" si="5">O17+P17+Q17</f>
        <v>39884.623</v>
      </c>
      <c r="O17" s="19">
        <f t="shared" si="2"/>
        <v>39884.623</v>
      </c>
      <c r="P17" s="19"/>
      <c r="Q17" s="19"/>
      <c r="R17" s="187"/>
    </row>
    <row r="18" spans="1:18" ht="18" customHeight="1">
      <c r="A18" s="162" t="s">
        <v>309</v>
      </c>
      <c r="B18" s="206" t="s">
        <v>338</v>
      </c>
      <c r="C18" s="164" t="s">
        <v>67</v>
      </c>
      <c r="D18" s="21">
        <f t="shared" si="3"/>
        <v>259109.15700000001</v>
      </c>
      <c r="E18" s="19">
        <v>229555.421</v>
      </c>
      <c r="F18" s="19">
        <v>28216.554</v>
      </c>
      <c r="G18" s="19">
        <v>1337.182</v>
      </c>
      <c r="H18" s="187"/>
      <c r="I18" s="21">
        <f t="shared" si="4"/>
        <v>269660.63500000001</v>
      </c>
      <c r="J18" s="19">
        <v>226897.21799999999</v>
      </c>
      <c r="K18" s="19">
        <v>41333.288999999997</v>
      </c>
      <c r="L18" s="19">
        <v>1430.1279999999999</v>
      </c>
      <c r="M18" s="187"/>
      <c r="N18" s="21">
        <f t="shared" si="5"/>
        <v>528769.79200000002</v>
      </c>
      <c r="O18" s="19">
        <f t="shared" si="2"/>
        <v>456452.63899999997</v>
      </c>
      <c r="P18" s="19">
        <f t="shared" ref="P18:P20" si="6">F18+K18</f>
        <v>69549.842999999993</v>
      </c>
      <c r="Q18" s="19">
        <f t="shared" ref="Q18" si="7">G18+L18</f>
        <v>2767.31</v>
      </c>
      <c r="R18" s="187"/>
    </row>
    <row r="19" spans="1:18" ht="14.25" customHeight="1">
      <c r="A19" s="162" t="s">
        <v>310</v>
      </c>
      <c r="B19" s="163" t="s">
        <v>303</v>
      </c>
      <c r="C19" s="164" t="s">
        <v>67</v>
      </c>
      <c r="D19" s="21">
        <f t="shared" si="3"/>
        <v>35023.932999999997</v>
      </c>
      <c r="E19" s="19">
        <v>35023.932999999997</v>
      </c>
      <c r="F19" s="19"/>
      <c r="G19" s="19"/>
      <c r="H19" s="187"/>
      <c r="I19" s="21">
        <f t="shared" si="4"/>
        <v>33920.057000000001</v>
      </c>
      <c r="J19" s="19">
        <v>33920.057000000001</v>
      </c>
      <c r="K19" s="19"/>
      <c r="L19" s="19"/>
      <c r="M19" s="187"/>
      <c r="N19" s="21">
        <f t="shared" si="5"/>
        <v>68943.989999999991</v>
      </c>
      <c r="O19" s="19">
        <f t="shared" si="2"/>
        <v>68943.989999999991</v>
      </c>
      <c r="P19" s="19"/>
      <c r="Q19" s="19"/>
      <c r="R19" s="187"/>
    </row>
    <row r="20" spans="1:18" ht="16.5" customHeight="1">
      <c r="A20" s="162" t="s">
        <v>311</v>
      </c>
      <c r="B20" s="163" t="s">
        <v>286</v>
      </c>
      <c r="C20" s="164" t="s">
        <v>67</v>
      </c>
      <c r="D20" s="21">
        <f t="shared" si="3"/>
        <v>328.22300000000001</v>
      </c>
      <c r="E20" s="19"/>
      <c r="F20" s="19">
        <v>328.22300000000001</v>
      </c>
      <c r="G20" s="19"/>
      <c r="H20" s="187"/>
      <c r="I20" s="21">
        <f t="shared" si="4"/>
        <v>303.94799999999998</v>
      </c>
      <c r="J20" s="19"/>
      <c r="K20" s="19">
        <v>303.94799999999998</v>
      </c>
      <c r="L20" s="19"/>
      <c r="M20" s="187"/>
      <c r="N20" s="21">
        <f t="shared" si="5"/>
        <v>632.17100000000005</v>
      </c>
      <c r="O20" s="19"/>
      <c r="P20" s="19">
        <f t="shared" si="6"/>
        <v>632.17100000000005</v>
      </c>
      <c r="Q20" s="19"/>
      <c r="R20" s="187"/>
    </row>
    <row r="21" spans="1:18" ht="15" customHeight="1">
      <c r="A21" s="162" t="s">
        <v>312</v>
      </c>
      <c r="B21" s="163" t="s">
        <v>313</v>
      </c>
      <c r="C21" s="164" t="s">
        <v>67</v>
      </c>
      <c r="D21" s="21">
        <f t="shared" si="3"/>
        <v>419.47199999999998</v>
      </c>
      <c r="E21" s="19"/>
      <c r="F21" s="19"/>
      <c r="G21" s="19">
        <v>419.47199999999998</v>
      </c>
      <c r="H21" s="187"/>
      <c r="I21" s="21">
        <f t="shared" si="4"/>
        <v>372.666</v>
      </c>
      <c r="J21" s="19"/>
      <c r="K21" s="19"/>
      <c r="L21" s="19">
        <v>372.666</v>
      </c>
      <c r="M21" s="187"/>
      <c r="N21" s="21">
        <f t="shared" si="5"/>
        <v>792.13799999999992</v>
      </c>
      <c r="O21" s="19"/>
      <c r="P21" s="19"/>
      <c r="Q21" s="19">
        <f t="shared" ref="Q21" si="8">G21+L21</f>
        <v>792.13799999999992</v>
      </c>
      <c r="R21" s="187"/>
    </row>
    <row r="22" spans="1:18" s="4" customFormat="1">
      <c r="A22" s="162" t="s">
        <v>19</v>
      </c>
      <c r="B22" s="163" t="s">
        <v>74</v>
      </c>
      <c r="C22" s="164" t="s">
        <v>67</v>
      </c>
      <c r="D22" s="21">
        <f>SUM(E22:G22)</f>
        <v>6607.5300000000007</v>
      </c>
      <c r="E22" s="146">
        <v>4630.25</v>
      </c>
      <c r="F22" s="146">
        <v>1813.89</v>
      </c>
      <c r="G22" s="146">
        <v>163.38999999999999</v>
      </c>
      <c r="H22" s="148"/>
      <c r="I22" s="21">
        <f>SUM(J22:L22)</f>
        <v>6812</v>
      </c>
      <c r="J22" s="146">
        <v>4719.88</v>
      </c>
      <c r="K22" s="146">
        <v>1936.12</v>
      </c>
      <c r="L22" s="146">
        <v>156</v>
      </c>
      <c r="M22" s="148"/>
      <c r="N22" s="21">
        <f>O22+P22+Q22</f>
        <v>13419.53</v>
      </c>
      <c r="O22" s="146">
        <f t="shared" si="2"/>
        <v>9350.130000000001</v>
      </c>
      <c r="P22" s="146">
        <f t="shared" si="2"/>
        <v>3750.01</v>
      </c>
      <c r="Q22" s="146">
        <f t="shared" si="2"/>
        <v>319.39</v>
      </c>
      <c r="R22" s="148"/>
    </row>
    <row r="23" spans="1:18" s="4" customFormat="1">
      <c r="A23" s="162"/>
      <c r="B23" s="163" t="s">
        <v>75</v>
      </c>
      <c r="C23" s="164" t="s">
        <v>1</v>
      </c>
      <c r="D23" s="197">
        <f>D22/D16*100</f>
        <v>2.1000122453279517</v>
      </c>
      <c r="E23" s="198">
        <f>E22/E7*100</f>
        <v>1.6284143596305589</v>
      </c>
      <c r="F23" s="198">
        <f t="shared" ref="F23:G23" si="9">F22/F7*100</f>
        <v>0.920004500687438</v>
      </c>
      <c r="G23" s="198">
        <f t="shared" si="9"/>
        <v>0.55005354260706441</v>
      </c>
      <c r="H23" s="199"/>
      <c r="I23" s="197">
        <f>I22/I16*100</f>
        <v>2.1000044629719046</v>
      </c>
      <c r="J23" s="198">
        <f>J22/J7*100</f>
        <v>1.6800299360470381</v>
      </c>
      <c r="K23" s="198">
        <f t="shared" ref="K23" si="10">K22/K7*100</f>
        <v>0.92000734914863858</v>
      </c>
      <c r="L23" s="198">
        <f t="shared" ref="L23" si="11">L22/L7*100</f>
        <v>0.54995835828123107</v>
      </c>
      <c r="M23" s="199"/>
      <c r="N23" s="197">
        <f>N22/N16*100</f>
        <v>2.1000082948538199</v>
      </c>
      <c r="O23" s="198">
        <f>O22/O7*100</f>
        <v>1.6540668856288199</v>
      </c>
      <c r="P23" s="198">
        <f t="shared" ref="P23" si="12">P22/P7*100</f>
        <v>0.92000597133803397</v>
      </c>
      <c r="Q23" s="198">
        <f t="shared" ref="Q23" si="13">Q22/Q7*100</f>
        <v>0.55000704750881957</v>
      </c>
      <c r="R23" s="147"/>
    </row>
    <row r="24" spans="1:18" s="4" customFormat="1" ht="28.5" customHeight="1">
      <c r="A24" s="166" t="s">
        <v>76</v>
      </c>
      <c r="B24" s="163" t="s">
        <v>77</v>
      </c>
      <c r="C24" s="164" t="s">
        <v>67</v>
      </c>
      <c r="D24" s="21"/>
      <c r="E24" s="146"/>
      <c r="F24" s="146"/>
      <c r="G24" s="146"/>
      <c r="H24" s="147"/>
      <c r="I24" s="21"/>
      <c r="J24" s="146"/>
      <c r="K24" s="146"/>
      <c r="L24" s="146"/>
      <c r="M24" s="147"/>
      <c r="N24" s="21"/>
      <c r="O24" s="146"/>
      <c r="P24" s="146"/>
      <c r="Q24" s="146"/>
      <c r="R24" s="147"/>
    </row>
    <row r="25" spans="1:18" s="4" customFormat="1" ht="31.5" customHeight="1">
      <c r="A25" s="166" t="s">
        <v>78</v>
      </c>
      <c r="B25" s="163" t="s">
        <v>79</v>
      </c>
      <c r="C25" s="164" t="s">
        <v>67</v>
      </c>
      <c r="D25" s="21"/>
      <c r="E25" s="19"/>
      <c r="F25" s="19"/>
      <c r="G25" s="19"/>
      <c r="H25" s="20"/>
      <c r="I25" s="21"/>
      <c r="J25" s="19"/>
      <c r="K25" s="19"/>
      <c r="L25" s="19"/>
      <c r="M25" s="20"/>
      <c r="N25" s="21"/>
      <c r="O25" s="19"/>
      <c r="P25" s="19"/>
      <c r="Q25" s="19"/>
      <c r="R25" s="20"/>
    </row>
    <row r="26" spans="1:18" s="4" customFormat="1" ht="30">
      <c r="A26" s="166" t="s">
        <v>80</v>
      </c>
      <c r="B26" s="163" t="s">
        <v>81</v>
      </c>
      <c r="C26" s="164" t="s">
        <v>67</v>
      </c>
      <c r="D26" s="21">
        <f>E26+F26+G26</f>
        <v>6607.5300000000007</v>
      </c>
      <c r="E26" s="19">
        <f>SUM(E27:E28)</f>
        <v>4630.25</v>
      </c>
      <c r="F26" s="19">
        <f t="shared" ref="F26:G26" si="14">SUM(F27:F28)</f>
        <v>1813.89</v>
      </c>
      <c r="G26" s="19">
        <f t="shared" si="14"/>
        <v>163.38999999999999</v>
      </c>
      <c r="H26" s="20"/>
      <c r="I26" s="21">
        <f>SUM(J26:L26)</f>
        <v>6812</v>
      </c>
      <c r="J26" s="19">
        <f>SUM(J27:J28)</f>
        <v>4719.88</v>
      </c>
      <c r="K26" s="19">
        <f t="shared" ref="K26" si="15">SUM(K27:K28)</f>
        <v>1936.12</v>
      </c>
      <c r="L26" s="19">
        <f t="shared" ref="L26" si="16">SUM(L27:L28)</f>
        <v>156</v>
      </c>
      <c r="M26" s="20"/>
      <c r="N26" s="21">
        <f>O26+P26+Q26</f>
        <v>13419.53</v>
      </c>
      <c r="O26" s="19">
        <f t="shared" ref="O26:O29" si="17">E26+J26</f>
        <v>9350.130000000001</v>
      </c>
      <c r="P26" s="19">
        <f t="shared" ref="P26:P27" si="18">F26+K26</f>
        <v>3750.01</v>
      </c>
      <c r="Q26" s="19">
        <f t="shared" ref="Q26:Q27" si="19">G26+L26</f>
        <v>319.39</v>
      </c>
      <c r="R26" s="20"/>
    </row>
    <row r="27" spans="1:18" s="4" customFormat="1" ht="30">
      <c r="A27" s="166" t="s">
        <v>82</v>
      </c>
      <c r="B27" s="163" t="s">
        <v>278</v>
      </c>
      <c r="C27" s="164" t="s">
        <v>67</v>
      </c>
      <c r="D27" s="21">
        <f>E27+F27+G27</f>
        <v>6606.2940000000008</v>
      </c>
      <c r="E27" s="19">
        <v>4629.0140000000001</v>
      </c>
      <c r="F27" s="19">
        <v>1813.89</v>
      </c>
      <c r="G27" s="19">
        <v>163.38999999999999</v>
      </c>
      <c r="H27" s="20"/>
      <c r="I27" s="21">
        <f>SUM(J27:L27)</f>
        <v>6810.8339999999998</v>
      </c>
      <c r="J27" s="19">
        <v>4718.7139999999999</v>
      </c>
      <c r="K27" s="19">
        <v>1936.12</v>
      </c>
      <c r="L27" s="19">
        <v>156</v>
      </c>
      <c r="M27" s="187"/>
      <c r="N27" s="21">
        <f t="shared" ref="N27:N29" si="20">O27+P27+Q27</f>
        <v>13417.127999999999</v>
      </c>
      <c r="O27" s="19">
        <f>E27+J27</f>
        <v>9347.7279999999992</v>
      </c>
      <c r="P27" s="19">
        <f t="shared" si="18"/>
        <v>3750.01</v>
      </c>
      <c r="Q27" s="19">
        <f t="shared" si="19"/>
        <v>319.39</v>
      </c>
      <c r="R27" s="20"/>
    </row>
    <row r="28" spans="1:18" s="4" customFormat="1" ht="30">
      <c r="A28" s="166" t="s">
        <v>339</v>
      </c>
      <c r="B28" s="163" t="s">
        <v>340</v>
      </c>
      <c r="C28" s="164" t="s">
        <v>67</v>
      </c>
      <c r="D28" s="21">
        <f>E28+F28+G28</f>
        <v>1.236</v>
      </c>
      <c r="E28" s="19">
        <v>1.236</v>
      </c>
      <c r="F28" s="19"/>
      <c r="G28" s="19"/>
      <c r="H28" s="20"/>
      <c r="I28" s="21">
        <f>SUM(J28:L28)</f>
        <v>1.1659999999999999</v>
      </c>
      <c r="J28" s="19">
        <v>1.1659999999999999</v>
      </c>
      <c r="K28" s="19"/>
      <c r="L28" s="19"/>
      <c r="M28" s="187"/>
      <c r="N28" s="21">
        <f t="shared" ref="N28" si="21">O28+P28+Q28</f>
        <v>2.4020000000000001</v>
      </c>
      <c r="O28" s="19">
        <f t="shared" si="17"/>
        <v>2.4020000000000001</v>
      </c>
      <c r="P28" s="19"/>
      <c r="Q28" s="19"/>
      <c r="R28" s="20"/>
    </row>
    <row r="29" spans="1:18" s="4" customFormat="1" ht="30">
      <c r="A29" s="162" t="s">
        <v>21</v>
      </c>
      <c r="B29" s="163" t="s">
        <v>83</v>
      </c>
      <c r="C29" s="164" t="s">
        <v>67</v>
      </c>
      <c r="D29" s="21">
        <f>SUM(E29:G29)</f>
        <v>400.024</v>
      </c>
      <c r="E29" s="19">
        <v>224.578</v>
      </c>
      <c r="F29" s="19"/>
      <c r="G29" s="19">
        <v>175.446</v>
      </c>
      <c r="H29" s="20"/>
      <c r="I29" s="21">
        <f>J29+L29</f>
        <v>331.24300000000005</v>
      </c>
      <c r="J29" s="19">
        <v>157.84800000000001</v>
      </c>
      <c r="K29" s="19"/>
      <c r="L29" s="19">
        <v>173.39500000000001</v>
      </c>
      <c r="M29" s="187"/>
      <c r="N29" s="21">
        <f t="shared" si="20"/>
        <v>731.26700000000005</v>
      </c>
      <c r="O29" s="19">
        <f t="shared" si="17"/>
        <v>382.42600000000004</v>
      </c>
      <c r="P29" s="19"/>
      <c r="Q29" s="19">
        <f t="shared" ref="Q29:Q30" si="22">G29+L29</f>
        <v>348.84100000000001</v>
      </c>
      <c r="R29" s="20"/>
    </row>
    <row r="30" spans="1:18">
      <c r="A30" s="162" t="s">
        <v>22</v>
      </c>
      <c r="B30" s="163" t="s">
        <v>84</v>
      </c>
      <c r="C30" s="164" t="s">
        <v>67</v>
      </c>
      <c r="D30" s="21">
        <f>SUM(E30:G30)</f>
        <v>307634.897</v>
      </c>
      <c r="E30" s="146">
        <f>SUM(E33:E35)</f>
        <v>110869.977</v>
      </c>
      <c r="F30" s="146">
        <f t="shared" ref="F30:G30" si="23">SUM(F33:F35)</f>
        <v>167399.375</v>
      </c>
      <c r="G30" s="146">
        <f t="shared" si="23"/>
        <v>29365.544999999998</v>
      </c>
      <c r="H30" s="147"/>
      <c r="I30" s="21">
        <f>SUM(J30:L30)</f>
        <v>317237.02</v>
      </c>
      <c r="J30" s="146">
        <f>SUM(J33:J36)</f>
        <v>107253.59600000001</v>
      </c>
      <c r="K30" s="146">
        <f t="shared" ref="K30:L30" si="24">SUM(K33:K36)</f>
        <v>181947.03499999997</v>
      </c>
      <c r="L30" s="146">
        <f t="shared" si="24"/>
        <v>28036.388999999999</v>
      </c>
      <c r="M30" s="188"/>
      <c r="N30" s="190">
        <f>D30+I30</f>
        <v>624871.91700000002</v>
      </c>
      <c r="O30" s="146">
        <f>E30+J30</f>
        <v>218123.573</v>
      </c>
      <c r="P30" s="146">
        <f t="shared" ref="P30" si="25">F30+K30</f>
        <v>349346.41</v>
      </c>
      <c r="Q30" s="146">
        <f t="shared" si="22"/>
        <v>57401.933999999994</v>
      </c>
      <c r="R30" s="147"/>
    </row>
    <row r="31" spans="1:18">
      <c r="A31" s="162" t="s">
        <v>10</v>
      </c>
      <c r="B31" s="163" t="s">
        <v>85</v>
      </c>
      <c r="C31" s="164" t="s">
        <v>67</v>
      </c>
      <c r="D31" s="21">
        <f>SUM(E31:G31)</f>
        <v>307634.897</v>
      </c>
      <c r="E31" s="146">
        <f>'П1.6'!D48</f>
        <v>110869.977</v>
      </c>
      <c r="F31" s="146">
        <f>'П1.6'!E48</f>
        <v>167399.375</v>
      </c>
      <c r="G31" s="146">
        <f>'П1.6'!F48</f>
        <v>29365.544999999998</v>
      </c>
      <c r="H31" s="148"/>
      <c r="I31" s="21">
        <f>SUM(J31:L31)</f>
        <v>317237.0199999999</v>
      </c>
      <c r="J31" s="146">
        <f>'П1.6'!D93</f>
        <v>107253.59599999999</v>
      </c>
      <c r="K31" s="146">
        <f>'П1.6'!E93</f>
        <v>181947.03499999997</v>
      </c>
      <c r="L31" s="146">
        <f>'П1.6'!F93</f>
        <v>28036.388999999996</v>
      </c>
      <c r="M31" s="188"/>
      <c r="N31" s="190">
        <f t="shared" ref="N31" si="26">D31+I31</f>
        <v>624871.9169999999</v>
      </c>
      <c r="O31" s="146">
        <f>'П1.6'!D138</f>
        <v>218123.573</v>
      </c>
      <c r="P31" s="146">
        <f>'П1.6'!E138</f>
        <v>349346.41000000003</v>
      </c>
      <c r="Q31" s="146">
        <f>'П1.6'!F138</f>
        <v>57401.933999999994</v>
      </c>
      <c r="R31" s="148"/>
    </row>
    <row r="32" spans="1:18">
      <c r="A32" s="162"/>
      <c r="B32" s="163" t="s">
        <v>86</v>
      </c>
      <c r="C32" s="164" t="s">
        <v>67</v>
      </c>
      <c r="D32" s="16"/>
      <c r="E32" s="17"/>
      <c r="F32" s="17"/>
      <c r="G32" s="17"/>
      <c r="H32" s="18"/>
      <c r="I32" s="16"/>
      <c r="J32" s="17"/>
      <c r="K32" s="17"/>
      <c r="L32" s="17"/>
      <c r="M32" s="189"/>
      <c r="N32" s="191"/>
      <c r="O32" s="17"/>
      <c r="P32" s="17"/>
      <c r="Q32" s="17"/>
      <c r="R32" s="18"/>
    </row>
    <row r="33" spans="1:18" ht="36.75" customHeight="1">
      <c r="A33" s="162"/>
      <c r="B33" s="163" t="s">
        <v>87</v>
      </c>
      <c r="C33" s="164" t="s">
        <v>67</v>
      </c>
      <c r="D33" s="21">
        <f>SUM(E33:G33)</f>
        <v>271058.96899999998</v>
      </c>
      <c r="E33" s="19">
        <v>105108.17</v>
      </c>
      <c r="F33" s="19">
        <v>136852.389</v>
      </c>
      <c r="G33" s="19">
        <v>29098.41</v>
      </c>
      <c r="H33" s="20"/>
      <c r="I33" s="21">
        <f>SUM(J33:L33)</f>
        <v>280890.07399999996</v>
      </c>
      <c r="J33" s="19">
        <v>100936.962</v>
      </c>
      <c r="K33" s="19">
        <v>152180.28899999999</v>
      </c>
      <c r="L33" s="19">
        <v>27772.823</v>
      </c>
      <c r="M33" s="187"/>
      <c r="N33" s="21">
        <f t="shared" ref="N33:N35" si="27">O33+P33+Q33</f>
        <v>551949.04299999995</v>
      </c>
      <c r="O33" s="19">
        <f t="shared" ref="O33:O35" si="28">E33+J33</f>
        <v>206045.13199999998</v>
      </c>
      <c r="P33" s="19">
        <f t="shared" ref="P33:P35" si="29">F33+K33</f>
        <v>289032.67799999996</v>
      </c>
      <c r="Q33" s="19">
        <f t="shared" ref="Q33:Q35" si="30">G33+L33</f>
        <v>56871.233</v>
      </c>
      <c r="R33" s="20"/>
    </row>
    <row r="34" spans="1:18" ht="45">
      <c r="A34" s="162"/>
      <c r="B34" s="163" t="s">
        <v>88</v>
      </c>
      <c r="C34" s="164" t="s">
        <v>67</v>
      </c>
      <c r="D34" s="21"/>
      <c r="E34" s="19"/>
      <c r="F34" s="19"/>
      <c r="G34" s="19"/>
      <c r="H34" s="20"/>
      <c r="I34" s="21"/>
      <c r="J34" s="19"/>
      <c r="K34" s="19"/>
      <c r="L34" s="19"/>
      <c r="M34" s="20"/>
      <c r="N34" s="21"/>
      <c r="O34" s="19"/>
      <c r="P34" s="19"/>
      <c r="Q34" s="19"/>
      <c r="R34" s="20"/>
    </row>
    <row r="35" spans="1:18" ht="30">
      <c r="A35" s="167" t="s">
        <v>11</v>
      </c>
      <c r="B35" s="163" t="s">
        <v>89</v>
      </c>
      <c r="C35" s="164" t="s">
        <v>67</v>
      </c>
      <c r="D35" s="21">
        <f>SUM(E35:G35)</f>
        <v>36575.928</v>
      </c>
      <c r="E35" s="19">
        <v>5761.8069999999998</v>
      </c>
      <c r="F35" s="19">
        <v>30546.986000000001</v>
      </c>
      <c r="G35" s="19">
        <v>267.13499999999999</v>
      </c>
      <c r="H35" s="20"/>
      <c r="I35" s="21">
        <f>SUM(J35:L35)</f>
        <v>36346.945999999996</v>
      </c>
      <c r="J35" s="19">
        <v>6316.634</v>
      </c>
      <c r="K35" s="19">
        <v>29766.745999999999</v>
      </c>
      <c r="L35" s="19">
        <v>263.56599999999997</v>
      </c>
      <c r="M35" s="20"/>
      <c r="N35" s="21">
        <f t="shared" si="27"/>
        <v>72922.874000000011</v>
      </c>
      <c r="O35" s="19">
        <f t="shared" si="28"/>
        <v>12078.440999999999</v>
      </c>
      <c r="P35" s="19">
        <f t="shared" si="29"/>
        <v>60313.732000000004</v>
      </c>
      <c r="Q35" s="19">
        <f t="shared" si="30"/>
        <v>530.70100000000002</v>
      </c>
      <c r="R35" s="20"/>
    </row>
    <row r="36" spans="1:18" s="4" customFormat="1" ht="15.75" customHeight="1">
      <c r="A36" s="162" t="s">
        <v>61</v>
      </c>
      <c r="B36" s="163" t="s">
        <v>90</v>
      </c>
      <c r="C36" s="164" t="s">
        <v>67</v>
      </c>
      <c r="D36" s="21"/>
      <c r="E36" s="19"/>
      <c r="F36" s="19"/>
      <c r="G36" s="19"/>
      <c r="H36" s="20"/>
      <c r="I36" s="21"/>
      <c r="J36" s="19"/>
      <c r="K36" s="19"/>
      <c r="L36" s="19"/>
      <c r="M36" s="20"/>
      <c r="N36" s="21"/>
      <c r="O36" s="19"/>
      <c r="P36" s="19"/>
      <c r="Q36" s="19"/>
      <c r="R36" s="20"/>
    </row>
    <row r="37" spans="1:18" s="4" customFormat="1">
      <c r="A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s="4" customFormat="1">
      <c r="A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mergeCells count="7">
    <mergeCell ref="N4:R4"/>
    <mergeCell ref="A2:D2"/>
    <mergeCell ref="A4:A5"/>
    <mergeCell ref="B4:B5"/>
    <mergeCell ref="C4:C6"/>
    <mergeCell ref="D4:H4"/>
    <mergeCell ref="I4:M4"/>
  </mergeCells>
  <pageMargins left="0.39370078740157483" right="0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1"/>
  <dimension ref="A1:V38"/>
  <sheetViews>
    <sheetView view="pageBreakPreview" topLeftCell="A11" zoomScaleNormal="75" zoomScaleSheetLayoutView="100" workbookViewId="0">
      <selection activeCell="AB29" sqref="AB29"/>
    </sheetView>
  </sheetViews>
  <sheetFormatPr defaultColWidth="9.140625" defaultRowHeight="12.75"/>
  <cols>
    <col min="1" max="1" width="6.140625" style="22" customWidth="1"/>
    <col min="2" max="2" width="45.42578125" style="22" customWidth="1"/>
    <col min="3" max="3" width="6.5703125" style="23" customWidth="1"/>
    <col min="4" max="4" width="9.140625" style="22" customWidth="1"/>
    <col min="5" max="7" width="10.5703125" style="22" customWidth="1"/>
    <col min="8" max="8" width="8" style="22" customWidth="1"/>
    <col min="9" max="13" width="10.5703125" style="22" customWidth="1"/>
    <col min="14" max="14" width="9.140625" style="22" customWidth="1"/>
    <col min="15" max="17" width="10.5703125" style="22" customWidth="1"/>
    <col min="18" max="18" width="8" style="22" customWidth="1"/>
    <col min="19" max="24" width="0" style="22" hidden="1" customWidth="1"/>
    <col min="25" max="16384" width="9.140625" style="22"/>
  </cols>
  <sheetData>
    <row r="1" spans="1:22" ht="20.25">
      <c r="B1" s="194" t="str">
        <f>'П1.4'!B1</f>
        <v>ОАО "КузбассЭлектро"</v>
      </c>
    </row>
    <row r="2" spans="1:22" s="1" customFormat="1" ht="15.75">
      <c r="A2" s="279" t="s">
        <v>276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1" t="s">
        <v>298</v>
      </c>
    </row>
    <row r="3" spans="1:22" ht="13.5" thickBot="1"/>
    <row r="4" spans="1:22" s="24" customFormat="1" ht="15">
      <c r="A4" s="281" t="s">
        <v>63</v>
      </c>
      <c r="B4" s="282" t="s">
        <v>64</v>
      </c>
      <c r="C4" s="284" t="s">
        <v>65</v>
      </c>
      <c r="D4" s="267" t="str">
        <f>'П1.4'!D4:H4</f>
        <v>План 1 полугодие 2024г.</v>
      </c>
      <c r="E4" s="268"/>
      <c r="F4" s="268"/>
      <c r="G4" s="268"/>
      <c r="H4" s="269"/>
      <c r="I4" s="267" t="str">
        <f>'П1.4'!I4:M4</f>
        <v>План 2 полугодие 2024г.</v>
      </c>
      <c r="J4" s="268"/>
      <c r="K4" s="268"/>
      <c r="L4" s="268"/>
      <c r="M4" s="269"/>
      <c r="N4" s="267" t="str">
        <f>'П1.4'!N4:R4</f>
        <v>План 2024 год</v>
      </c>
      <c r="O4" s="268"/>
      <c r="P4" s="268"/>
      <c r="Q4" s="268"/>
      <c r="R4" s="269"/>
    </row>
    <row r="5" spans="1:22" s="28" customFormat="1">
      <c r="A5" s="281"/>
      <c r="B5" s="283"/>
      <c r="C5" s="285"/>
      <c r="D5" s="25" t="s">
        <v>0</v>
      </c>
      <c r="E5" s="26" t="s">
        <v>6</v>
      </c>
      <c r="F5" s="26" t="s">
        <v>7</v>
      </c>
      <c r="G5" s="26" t="s">
        <v>8</v>
      </c>
      <c r="H5" s="27" t="s">
        <v>9</v>
      </c>
      <c r="I5" s="25" t="s">
        <v>0</v>
      </c>
      <c r="J5" s="26" t="s">
        <v>6</v>
      </c>
      <c r="K5" s="26" t="s">
        <v>7</v>
      </c>
      <c r="L5" s="26" t="s">
        <v>8</v>
      </c>
      <c r="M5" s="27" t="s">
        <v>9</v>
      </c>
      <c r="N5" s="25" t="s">
        <v>0</v>
      </c>
      <c r="O5" s="26" t="s">
        <v>6</v>
      </c>
      <c r="P5" s="26" t="s">
        <v>7</v>
      </c>
      <c r="Q5" s="26" t="s">
        <v>8</v>
      </c>
      <c r="R5" s="27" t="s">
        <v>9</v>
      </c>
    </row>
    <row r="6" spans="1:22" s="28" customFormat="1" ht="13.5" thickBot="1">
      <c r="A6" s="29">
        <v>1</v>
      </c>
      <c r="B6" s="30">
        <v>2</v>
      </c>
      <c r="C6" s="286"/>
      <c r="D6" s="31">
        <f>1</f>
        <v>1</v>
      </c>
      <c r="E6" s="32">
        <f>D6+1</f>
        <v>2</v>
      </c>
      <c r="F6" s="32">
        <f>E6+1</f>
        <v>3</v>
      </c>
      <c r="G6" s="32">
        <f>F6+1</f>
        <v>4</v>
      </c>
      <c r="H6" s="33">
        <f>G6+1</f>
        <v>5</v>
      </c>
      <c r="I6" s="31">
        <f>1</f>
        <v>1</v>
      </c>
      <c r="J6" s="32">
        <f>I6+1</f>
        <v>2</v>
      </c>
      <c r="K6" s="32">
        <f>J6+1</f>
        <v>3</v>
      </c>
      <c r="L6" s="32">
        <f>K6+1</f>
        <v>4</v>
      </c>
      <c r="M6" s="33">
        <f>L6+1</f>
        <v>5</v>
      </c>
      <c r="N6" s="31">
        <f>1</f>
        <v>1</v>
      </c>
      <c r="O6" s="32">
        <f>N6+1</f>
        <v>2</v>
      </c>
      <c r="P6" s="32">
        <f>O6+1</f>
        <v>3</v>
      </c>
      <c r="Q6" s="32">
        <f>P6+1</f>
        <v>4</v>
      </c>
      <c r="R6" s="33">
        <f>Q6+1</f>
        <v>5</v>
      </c>
    </row>
    <row r="7" spans="1:22" s="24" customFormat="1">
      <c r="A7" s="168" t="s">
        <v>15</v>
      </c>
      <c r="B7" s="169" t="s">
        <v>91</v>
      </c>
      <c r="C7" s="170" t="s">
        <v>92</v>
      </c>
      <c r="D7" s="149">
        <f>D16</f>
        <v>80.571000000000012</v>
      </c>
      <c r="E7" s="149">
        <f t="shared" ref="E7" si="0">E12+E16</f>
        <v>73.00800000000001</v>
      </c>
      <c r="F7" s="149">
        <f>F11+F16</f>
        <v>50.538000000000004</v>
      </c>
      <c r="G7" s="149">
        <f>G12+G16</f>
        <v>7.6799999999999971</v>
      </c>
      <c r="H7" s="150"/>
      <c r="I7" s="149">
        <f>I16</f>
        <v>82.035000000000011</v>
      </c>
      <c r="J7" s="149">
        <f t="shared" ref="J7" si="1">J12+J16</f>
        <v>71.39500000000001</v>
      </c>
      <c r="K7" s="149">
        <f>K11+K16</f>
        <v>53.245000000000005</v>
      </c>
      <c r="L7" s="149">
        <f>L12+L16</f>
        <v>7.186000000000007</v>
      </c>
      <c r="M7" s="150"/>
      <c r="N7" s="149">
        <f>N16</f>
        <v>81.302500000000009</v>
      </c>
      <c r="O7" s="149">
        <f t="shared" ref="O7" si="2">O12+O16</f>
        <v>72.200500000000005</v>
      </c>
      <c r="P7" s="149">
        <f>P11+P16</f>
        <v>51.891999999999996</v>
      </c>
      <c r="Q7" s="149">
        <f>Q12+Q16</f>
        <v>7.4329999999999909</v>
      </c>
      <c r="R7" s="150"/>
      <c r="S7" s="24">
        <f>(D7*6+I7*6)/12</f>
        <v>81.303000000000011</v>
      </c>
      <c r="T7" s="24">
        <f t="shared" ref="T7:V28" si="3">(E7*6+J7*6)/12</f>
        <v>72.20150000000001</v>
      </c>
      <c r="U7" s="24">
        <f t="shared" si="3"/>
        <v>51.891500000000008</v>
      </c>
      <c r="V7" s="24">
        <f t="shared" si="3"/>
        <v>7.4330000000000025</v>
      </c>
    </row>
    <row r="8" spans="1:22" s="24" customFormat="1">
      <c r="A8" s="171" t="s">
        <v>2</v>
      </c>
      <c r="B8" s="172" t="s">
        <v>68</v>
      </c>
      <c r="C8" s="170" t="s">
        <v>92</v>
      </c>
      <c r="D8" s="39"/>
      <c r="E8" s="151"/>
      <c r="F8" s="151">
        <f>F11</f>
        <v>43.419000000000004</v>
      </c>
      <c r="G8" s="151">
        <f>G12</f>
        <v>7.2359999999999971</v>
      </c>
      <c r="H8" s="152"/>
      <c r="I8" s="39"/>
      <c r="J8" s="151"/>
      <c r="K8" s="151">
        <f>K11</f>
        <v>43.054000000000009</v>
      </c>
      <c r="L8" s="151">
        <f>L12</f>
        <v>6.7370000000000072</v>
      </c>
      <c r="M8" s="152"/>
      <c r="N8" s="39"/>
      <c r="O8" s="151"/>
      <c r="P8" s="151">
        <f>P11</f>
        <v>43.235999999999997</v>
      </c>
      <c r="Q8" s="151">
        <f>Q12</f>
        <v>6.9869999999999912</v>
      </c>
      <c r="R8" s="152"/>
      <c r="S8" s="24">
        <f t="shared" ref="S8:S37" si="4">(D8*6+I8*6)/12</f>
        <v>0</v>
      </c>
      <c r="T8" s="24">
        <f t="shared" si="3"/>
        <v>0</v>
      </c>
      <c r="U8" s="24">
        <f t="shared" si="3"/>
        <v>43.236500000000007</v>
      </c>
      <c r="V8" s="24">
        <f t="shared" si="3"/>
        <v>6.9865000000000022</v>
      </c>
    </row>
    <row r="9" spans="1:22">
      <c r="A9" s="171"/>
      <c r="B9" s="172" t="s">
        <v>69</v>
      </c>
      <c r="C9" s="170"/>
      <c r="D9" s="34"/>
      <c r="E9" s="35"/>
      <c r="F9" s="35"/>
      <c r="G9" s="35"/>
      <c r="H9" s="36"/>
      <c r="I9" s="34"/>
      <c r="J9" s="35"/>
      <c r="K9" s="35"/>
      <c r="L9" s="35"/>
      <c r="M9" s="36"/>
      <c r="N9" s="34"/>
      <c r="O9" s="35"/>
      <c r="P9" s="35"/>
      <c r="Q9" s="35"/>
      <c r="R9" s="36"/>
      <c r="S9" s="24">
        <f t="shared" si="4"/>
        <v>0</v>
      </c>
      <c r="T9" s="24">
        <f t="shared" si="3"/>
        <v>0</v>
      </c>
      <c r="U9" s="24">
        <f t="shared" si="3"/>
        <v>0</v>
      </c>
      <c r="V9" s="24">
        <f t="shared" si="3"/>
        <v>0</v>
      </c>
    </row>
    <row r="10" spans="1:22">
      <c r="A10" s="171"/>
      <c r="B10" s="172" t="s">
        <v>70</v>
      </c>
      <c r="C10" s="170" t="s">
        <v>92</v>
      </c>
      <c r="D10" s="34"/>
      <c r="E10" s="37"/>
      <c r="F10" s="37"/>
      <c r="G10" s="37"/>
      <c r="H10" s="38"/>
      <c r="I10" s="34"/>
      <c r="J10" s="37"/>
      <c r="K10" s="37"/>
      <c r="L10" s="37"/>
      <c r="M10" s="38"/>
      <c r="N10" s="34"/>
      <c r="O10" s="37"/>
      <c r="P10" s="37"/>
      <c r="Q10" s="37"/>
      <c r="R10" s="38"/>
      <c r="S10" s="24">
        <f t="shared" si="4"/>
        <v>0</v>
      </c>
      <c r="T10" s="24">
        <f t="shared" si="3"/>
        <v>0</v>
      </c>
      <c r="U10" s="24">
        <f t="shared" si="3"/>
        <v>0</v>
      </c>
      <c r="V10" s="24">
        <f t="shared" si="3"/>
        <v>0</v>
      </c>
    </row>
    <row r="11" spans="1:22">
      <c r="A11" s="171"/>
      <c r="B11" s="172" t="s">
        <v>6</v>
      </c>
      <c r="C11" s="170" t="s">
        <v>92</v>
      </c>
      <c r="D11" s="34"/>
      <c r="E11" s="35"/>
      <c r="F11" s="37">
        <f>E16-E23-E30-E34-E37</f>
        <v>43.419000000000004</v>
      </c>
      <c r="G11" s="37"/>
      <c r="H11" s="38"/>
      <c r="I11" s="34"/>
      <c r="J11" s="35"/>
      <c r="K11" s="37">
        <f>J16-J23-J30-J34-J37</f>
        <v>43.054000000000009</v>
      </c>
      <c r="L11" s="37"/>
      <c r="M11" s="38"/>
      <c r="N11" s="34"/>
      <c r="O11" s="35"/>
      <c r="P11" s="37">
        <f>O16-O23-O30-O34-O37</f>
        <v>43.235999999999997</v>
      </c>
      <c r="Q11" s="37"/>
      <c r="R11" s="38"/>
      <c r="S11" s="24">
        <f t="shared" si="4"/>
        <v>0</v>
      </c>
      <c r="T11" s="24">
        <f t="shared" si="3"/>
        <v>0</v>
      </c>
      <c r="U11" s="24">
        <f t="shared" si="3"/>
        <v>43.236500000000007</v>
      </c>
      <c r="V11" s="24">
        <f t="shared" si="3"/>
        <v>0</v>
      </c>
    </row>
    <row r="12" spans="1:22">
      <c r="A12" s="171"/>
      <c r="B12" s="172" t="s">
        <v>7</v>
      </c>
      <c r="C12" s="170" t="s">
        <v>92</v>
      </c>
      <c r="D12" s="34"/>
      <c r="E12" s="35"/>
      <c r="F12" s="35"/>
      <c r="G12" s="37">
        <f>F7-F23-F34-F37</f>
        <v>7.2359999999999971</v>
      </c>
      <c r="H12" s="38"/>
      <c r="I12" s="34"/>
      <c r="J12" s="35"/>
      <c r="K12" s="35"/>
      <c r="L12" s="37">
        <f>K7-K23-K34-K37</f>
        <v>6.7370000000000072</v>
      </c>
      <c r="M12" s="38"/>
      <c r="N12" s="34"/>
      <c r="O12" s="35"/>
      <c r="P12" s="35"/>
      <c r="Q12" s="37">
        <f>P7-P23-P34-P37</f>
        <v>6.9869999999999912</v>
      </c>
      <c r="R12" s="38"/>
      <c r="S12" s="24">
        <f t="shared" si="4"/>
        <v>0</v>
      </c>
      <c r="T12" s="24">
        <f t="shared" si="3"/>
        <v>0</v>
      </c>
      <c r="U12" s="24">
        <f t="shared" si="3"/>
        <v>0</v>
      </c>
      <c r="V12" s="24">
        <f t="shared" si="3"/>
        <v>6.9865000000000022</v>
      </c>
    </row>
    <row r="13" spans="1:22">
      <c r="A13" s="171"/>
      <c r="B13" s="172" t="s">
        <v>8</v>
      </c>
      <c r="C13" s="170" t="s">
        <v>92</v>
      </c>
      <c r="D13" s="34"/>
      <c r="E13" s="35"/>
      <c r="F13" s="35"/>
      <c r="G13" s="35"/>
      <c r="H13" s="38"/>
      <c r="I13" s="34"/>
      <c r="J13" s="35"/>
      <c r="K13" s="35"/>
      <c r="L13" s="35"/>
      <c r="M13" s="38"/>
      <c r="N13" s="34"/>
      <c r="O13" s="35"/>
      <c r="P13" s="35"/>
      <c r="Q13" s="35"/>
      <c r="R13" s="38"/>
      <c r="S13" s="24">
        <f t="shared" si="4"/>
        <v>0</v>
      </c>
      <c r="T13" s="24">
        <f t="shared" si="3"/>
        <v>0</v>
      </c>
      <c r="U13" s="24">
        <f t="shared" si="3"/>
        <v>0</v>
      </c>
      <c r="V13" s="24">
        <f t="shared" si="3"/>
        <v>0</v>
      </c>
    </row>
    <row r="14" spans="1:22" ht="15">
      <c r="A14" s="171" t="s">
        <v>3</v>
      </c>
      <c r="B14" s="163" t="s">
        <v>93</v>
      </c>
      <c r="C14" s="170" t="s">
        <v>92</v>
      </c>
      <c r="D14" s="39"/>
      <c r="E14" s="37"/>
      <c r="F14" s="37"/>
      <c r="G14" s="37"/>
      <c r="H14" s="38"/>
      <c r="I14" s="39"/>
      <c r="J14" s="37"/>
      <c r="K14" s="37"/>
      <c r="L14" s="37"/>
      <c r="M14" s="38"/>
      <c r="N14" s="39"/>
      <c r="O14" s="37"/>
      <c r="P14" s="37"/>
      <c r="Q14" s="37"/>
      <c r="R14" s="38"/>
      <c r="S14" s="24">
        <f t="shared" si="4"/>
        <v>0</v>
      </c>
      <c r="T14" s="24">
        <f t="shared" si="3"/>
        <v>0</v>
      </c>
      <c r="U14" s="24">
        <f t="shared" si="3"/>
        <v>0</v>
      </c>
      <c r="V14" s="24">
        <f t="shared" si="3"/>
        <v>0</v>
      </c>
    </row>
    <row r="15" spans="1:22" ht="15">
      <c r="A15" s="171" t="s">
        <v>4</v>
      </c>
      <c r="B15" s="163" t="s">
        <v>13</v>
      </c>
      <c r="C15" s="170" t="s">
        <v>92</v>
      </c>
      <c r="D15" s="39"/>
      <c r="E15" s="37"/>
      <c r="F15" s="37"/>
      <c r="G15" s="37"/>
      <c r="H15" s="38"/>
      <c r="I15" s="39"/>
      <c r="J15" s="37"/>
      <c r="K15" s="37"/>
      <c r="L15" s="37"/>
      <c r="M15" s="38"/>
      <c r="N15" s="39"/>
      <c r="O15" s="37"/>
      <c r="P15" s="37"/>
      <c r="Q15" s="37"/>
      <c r="R15" s="38"/>
      <c r="S15" s="24">
        <f t="shared" si="4"/>
        <v>0</v>
      </c>
      <c r="T15" s="24">
        <f t="shared" si="3"/>
        <v>0</v>
      </c>
      <c r="U15" s="24">
        <f t="shared" si="3"/>
        <v>0</v>
      </c>
      <c r="V15" s="24">
        <f t="shared" si="3"/>
        <v>0</v>
      </c>
    </row>
    <row r="16" spans="1:22" ht="15">
      <c r="A16" s="171" t="s">
        <v>5</v>
      </c>
      <c r="B16" s="163" t="s">
        <v>94</v>
      </c>
      <c r="C16" s="170" t="s">
        <v>92</v>
      </c>
      <c r="D16" s="39">
        <f>E16+F16+G16</f>
        <v>80.571000000000012</v>
      </c>
      <c r="E16" s="37">
        <f>SUM(E17:E22)</f>
        <v>73.00800000000001</v>
      </c>
      <c r="F16" s="37">
        <f>SUM(F17:F21)</f>
        <v>7.1189999999999998</v>
      </c>
      <c r="G16" s="37">
        <f>SUM(G17:G21)</f>
        <v>0.44400000000000001</v>
      </c>
      <c r="H16" s="38"/>
      <c r="I16" s="39">
        <f>J16+K16+L16</f>
        <v>82.035000000000011</v>
      </c>
      <c r="J16" s="37">
        <f>SUM(J17:J22)</f>
        <v>71.39500000000001</v>
      </c>
      <c r="K16" s="37">
        <f>SUM(K17:K21)</f>
        <v>10.190999999999999</v>
      </c>
      <c r="L16" s="37">
        <f>SUM(L17:L21)</f>
        <v>0.44899999999999995</v>
      </c>
      <c r="M16" s="38"/>
      <c r="N16" s="39">
        <f>SUM(O16:Q16)</f>
        <v>81.302500000000009</v>
      </c>
      <c r="O16" s="37">
        <f>SUM(O17:O22)</f>
        <v>72.200500000000005</v>
      </c>
      <c r="P16" s="37">
        <f>SUM(P17:P21)+0.001</f>
        <v>8.6560000000000006</v>
      </c>
      <c r="Q16" s="37">
        <f t="shared" ref="Q16" si="5">SUM(Q17:Q21)</f>
        <v>0.44600000000000006</v>
      </c>
      <c r="R16" s="38"/>
      <c r="S16" s="24">
        <f t="shared" si="4"/>
        <v>81.303000000000011</v>
      </c>
      <c r="T16" s="24">
        <f t="shared" si="3"/>
        <v>72.20150000000001</v>
      </c>
      <c r="U16" s="24">
        <f t="shared" si="3"/>
        <v>8.6549999999999994</v>
      </c>
      <c r="V16" s="24">
        <f t="shared" si="3"/>
        <v>0.44650000000000006</v>
      </c>
    </row>
    <row r="17" spans="1:22" ht="15">
      <c r="A17" s="162" t="s">
        <v>308</v>
      </c>
      <c r="B17" s="207" t="s">
        <v>302</v>
      </c>
      <c r="C17" s="170" t="s">
        <v>92</v>
      </c>
      <c r="D17" s="39">
        <f t="shared" ref="D17:D20" si="6">E17+F17+G17</f>
        <v>5.069</v>
      </c>
      <c r="E17" s="37">
        <v>5.069</v>
      </c>
      <c r="F17" s="37"/>
      <c r="G17" s="37"/>
      <c r="H17" s="38"/>
      <c r="I17" s="39">
        <f t="shared" ref="I17:I22" si="7">J17+K17+L17</f>
        <v>5.069</v>
      </c>
      <c r="J17" s="37">
        <v>5.069</v>
      </c>
      <c r="K17" s="37"/>
      <c r="L17" s="37"/>
      <c r="M17" s="38"/>
      <c r="N17" s="39">
        <f t="shared" ref="N17:N22" si="8">O17+P17+Q17</f>
        <v>5.069</v>
      </c>
      <c r="O17" s="37">
        <v>5.069</v>
      </c>
      <c r="P17" s="37"/>
      <c r="Q17" s="37"/>
      <c r="R17" s="38"/>
      <c r="S17" s="24"/>
      <c r="T17" s="24"/>
      <c r="U17" s="24"/>
      <c r="V17" s="24"/>
    </row>
    <row r="18" spans="1:22" ht="15">
      <c r="A18" s="162" t="s">
        <v>309</v>
      </c>
      <c r="B18" s="208" t="s">
        <v>338</v>
      </c>
      <c r="C18" s="170" t="s">
        <v>92</v>
      </c>
      <c r="D18" s="39">
        <f t="shared" si="6"/>
        <v>65.412999999999997</v>
      </c>
      <c r="E18" s="37">
        <v>58.082999999999998</v>
      </c>
      <c r="F18" s="37">
        <v>6.9980000000000002</v>
      </c>
      <c r="G18" s="37">
        <v>0.33200000000000002</v>
      </c>
      <c r="H18" s="38"/>
      <c r="I18" s="39">
        <f t="shared" si="7"/>
        <v>67.31</v>
      </c>
      <c r="J18" s="37">
        <v>56.88</v>
      </c>
      <c r="K18" s="37">
        <v>10.081</v>
      </c>
      <c r="L18" s="37">
        <v>0.34899999999999998</v>
      </c>
      <c r="M18" s="38"/>
      <c r="N18" s="39">
        <f>O18+P18+Q18+0.001</f>
        <v>66.361000000000004</v>
      </c>
      <c r="O18" s="37">
        <f>(E18+J18)/2-0.001</f>
        <v>57.480499999999999</v>
      </c>
      <c r="P18" s="37">
        <f>(F18+K18)/2</f>
        <v>8.5395000000000003</v>
      </c>
      <c r="Q18" s="37">
        <v>0.34</v>
      </c>
      <c r="R18" s="38"/>
      <c r="S18" s="24"/>
      <c r="T18" s="24"/>
      <c r="U18" s="24"/>
      <c r="V18" s="24"/>
    </row>
    <row r="19" spans="1:22" ht="15">
      <c r="A19" s="162" t="s">
        <v>310</v>
      </c>
      <c r="B19" s="163" t="s">
        <v>303</v>
      </c>
      <c r="C19" s="170" t="s">
        <v>92</v>
      </c>
      <c r="D19" s="39">
        <f t="shared" si="6"/>
        <v>8.7750000000000004</v>
      </c>
      <c r="E19" s="37">
        <v>8.7750000000000004</v>
      </c>
      <c r="F19" s="37"/>
      <c r="G19" s="37"/>
      <c r="H19" s="38"/>
      <c r="I19" s="39">
        <f t="shared" si="7"/>
        <v>8.3650000000000002</v>
      </c>
      <c r="J19" s="37">
        <v>8.3650000000000002</v>
      </c>
      <c r="K19" s="37"/>
      <c r="L19" s="37"/>
      <c r="M19" s="38"/>
      <c r="N19" s="39">
        <f t="shared" si="8"/>
        <v>8.57</v>
      </c>
      <c r="O19" s="37">
        <f>(E19+J19)/2</f>
        <v>8.57</v>
      </c>
      <c r="P19" s="37"/>
      <c r="Q19" s="37"/>
      <c r="R19" s="38"/>
      <c r="S19" s="24"/>
      <c r="T19" s="24"/>
      <c r="U19" s="24"/>
      <c r="V19" s="24"/>
    </row>
    <row r="20" spans="1:22" ht="15">
      <c r="A20" s="162" t="s">
        <v>311</v>
      </c>
      <c r="B20" s="163" t="s">
        <v>286</v>
      </c>
      <c r="C20" s="170" t="s">
        <v>92</v>
      </c>
      <c r="D20" s="39">
        <f t="shared" si="6"/>
        <v>0.121</v>
      </c>
      <c r="E20" s="37"/>
      <c r="F20" s="37">
        <v>0.121</v>
      </c>
      <c r="G20" s="37"/>
      <c r="H20" s="38"/>
      <c r="I20" s="39">
        <f t="shared" si="7"/>
        <v>0.11</v>
      </c>
      <c r="J20" s="37"/>
      <c r="K20" s="37">
        <v>0.11</v>
      </c>
      <c r="L20" s="37"/>
      <c r="M20" s="38"/>
      <c r="N20" s="39">
        <f t="shared" si="8"/>
        <v>0.11549999999999999</v>
      </c>
      <c r="O20" s="37"/>
      <c r="P20" s="37">
        <f>(F20+K20)/2</f>
        <v>0.11549999999999999</v>
      </c>
      <c r="Q20" s="37"/>
      <c r="R20" s="38"/>
      <c r="S20" s="24"/>
      <c r="T20" s="24"/>
      <c r="U20" s="24"/>
      <c r="V20" s="24"/>
    </row>
    <row r="21" spans="1:22" ht="15">
      <c r="A21" s="162" t="s">
        <v>312</v>
      </c>
      <c r="B21" s="163" t="s">
        <v>313</v>
      </c>
      <c r="C21" s="170" t="s">
        <v>92</v>
      </c>
      <c r="D21" s="39">
        <f>E21+F21+G21</f>
        <v>0.112</v>
      </c>
      <c r="E21" s="37"/>
      <c r="F21" s="37"/>
      <c r="G21" s="37">
        <v>0.112</v>
      </c>
      <c r="H21" s="38"/>
      <c r="I21" s="39">
        <f t="shared" si="7"/>
        <v>0.1</v>
      </c>
      <c r="J21" s="37"/>
      <c r="K21" s="37"/>
      <c r="L21" s="37">
        <v>0.1</v>
      </c>
      <c r="M21" s="38"/>
      <c r="N21" s="39">
        <f t="shared" si="8"/>
        <v>0.10600000000000001</v>
      </c>
      <c r="O21" s="37"/>
      <c r="P21" s="37"/>
      <c r="Q21" s="37">
        <f>(G21+L21)/2</f>
        <v>0.10600000000000001</v>
      </c>
      <c r="R21" s="38"/>
      <c r="S21" s="24"/>
      <c r="T21" s="24"/>
      <c r="U21" s="24"/>
      <c r="V21" s="24"/>
    </row>
    <row r="22" spans="1:22" ht="15">
      <c r="A22" s="162" t="s">
        <v>311</v>
      </c>
      <c r="B22" s="163" t="s">
        <v>358</v>
      </c>
      <c r="C22" s="170"/>
      <c r="D22" s="39">
        <f>E22+F22+G22</f>
        <v>1.081</v>
      </c>
      <c r="E22" s="37">
        <v>1.081</v>
      </c>
      <c r="F22" s="37"/>
      <c r="G22" s="37"/>
      <c r="H22" s="38"/>
      <c r="I22" s="39">
        <f t="shared" si="7"/>
        <v>1.081</v>
      </c>
      <c r="J22" s="37">
        <v>1.081</v>
      </c>
      <c r="K22" s="37"/>
      <c r="L22" s="37"/>
      <c r="M22" s="38"/>
      <c r="N22" s="39">
        <f t="shared" si="8"/>
        <v>1.081</v>
      </c>
      <c r="O22" s="37">
        <f>(E22+J22)/2</f>
        <v>1.081</v>
      </c>
      <c r="P22" s="37"/>
      <c r="Q22" s="37"/>
      <c r="R22" s="38"/>
      <c r="S22" s="24"/>
      <c r="T22" s="24"/>
      <c r="U22" s="24"/>
      <c r="V22" s="24"/>
    </row>
    <row r="23" spans="1:22" ht="15">
      <c r="A23" s="171" t="s">
        <v>19</v>
      </c>
      <c r="B23" s="163" t="s">
        <v>95</v>
      </c>
      <c r="C23" s="170" t="s">
        <v>92</v>
      </c>
      <c r="D23" s="39">
        <f>E23+F23+G23</f>
        <v>1.6890000000000001</v>
      </c>
      <c r="E23" s="37">
        <v>1.1819999999999999</v>
      </c>
      <c r="F23" s="37">
        <v>0.46500000000000002</v>
      </c>
      <c r="G23" s="37">
        <v>4.2000000000000003E-2</v>
      </c>
      <c r="H23" s="38"/>
      <c r="I23" s="39">
        <f>J23+K23+L23</f>
        <v>1.7210000000000001</v>
      </c>
      <c r="J23" s="37">
        <v>1.19</v>
      </c>
      <c r="K23" s="37">
        <v>0.49099999999999999</v>
      </c>
      <c r="L23" s="37">
        <v>0.04</v>
      </c>
      <c r="M23" s="38"/>
      <c r="N23" s="39">
        <f>O23+P23+Q23</f>
        <v>1.7049999999999998</v>
      </c>
      <c r="O23" s="37">
        <f>(E23+J23)/2</f>
        <v>1.1859999999999999</v>
      </c>
      <c r="P23" s="37">
        <f>(F23+K23)/2</f>
        <v>0.47799999999999998</v>
      </c>
      <c r="Q23" s="37">
        <f t="shared" ref="Q23" si="9">(G23+L23)/2</f>
        <v>4.1000000000000002E-2</v>
      </c>
      <c r="R23" s="38"/>
      <c r="S23" s="24">
        <f t="shared" si="4"/>
        <v>1.7050000000000001</v>
      </c>
      <c r="T23" s="24">
        <f t="shared" si="3"/>
        <v>1.1859999999999999</v>
      </c>
      <c r="U23" s="24">
        <f t="shared" si="3"/>
        <v>0.47799999999999998</v>
      </c>
      <c r="V23" s="24">
        <f t="shared" si="3"/>
        <v>4.1000000000000002E-2</v>
      </c>
    </row>
    <row r="24" spans="1:22" ht="15">
      <c r="A24" s="171"/>
      <c r="B24" s="163" t="s">
        <v>96</v>
      </c>
      <c r="C24" s="170" t="s">
        <v>1</v>
      </c>
      <c r="D24" s="196">
        <f>D23/D16*100</f>
        <v>2.0962877462114156</v>
      </c>
      <c r="E24" s="196">
        <f>E23/E16*100</f>
        <v>1.6190006574621958</v>
      </c>
      <c r="F24" s="196">
        <f>F23/F7*100</f>
        <v>0.92009972693814557</v>
      </c>
      <c r="G24" s="196">
        <f>G23/G7*100</f>
        <v>0.54687500000000022</v>
      </c>
      <c r="H24" s="152"/>
      <c r="I24" s="196">
        <f>I23/I16*100</f>
        <v>2.0978850490644234</v>
      </c>
      <c r="J24" s="196">
        <f>J23/J16*100</f>
        <v>1.6667833881924503</v>
      </c>
      <c r="K24" s="196">
        <f>K23/K7*100</f>
        <v>0.92215231477133996</v>
      </c>
      <c r="L24" s="196">
        <f>L23/L7*100</f>
        <v>0.55663790704146898</v>
      </c>
      <c r="M24" s="152"/>
      <c r="N24" s="196">
        <f>N23/N16*100</f>
        <v>2.0971064850404351</v>
      </c>
      <c r="O24" s="196">
        <f>O23/O16*100</f>
        <v>1.6426479041003867</v>
      </c>
      <c r="P24" s="196">
        <f>P23/P7*100</f>
        <v>0.92114391428351183</v>
      </c>
      <c r="Q24" s="196">
        <f>Q23/Q7*100</f>
        <v>0.5515942418942561</v>
      </c>
      <c r="R24" s="152"/>
      <c r="S24" s="24">
        <f t="shared" si="4"/>
        <v>2.0970863976379195</v>
      </c>
      <c r="T24" s="24">
        <f t="shared" si="3"/>
        <v>1.6428920228273232</v>
      </c>
      <c r="U24" s="24">
        <f t="shared" si="3"/>
        <v>0.9211260208547426</v>
      </c>
      <c r="V24" s="24">
        <f t="shared" si="3"/>
        <v>0.55175645352073455</v>
      </c>
    </row>
    <row r="25" spans="1:22" s="4" customFormat="1" ht="15">
      <c r="A25" s="166" t="s">
        <v>76</v>
      </c>
      <c r="B25" s="163" t="s">
        <v>77</v>
      </c>
      <c r="C25" s="170" t="s">
        <v>92</v>
      </c>
      <c r="D25" s="39"/>
      <c r="E25" s="37"/>
      <c r="F25" s="37"/>
      <c r="G25" s="37"/>
      <c r="H25" s="38"/>
      <c r="I25" s="39"/>
      <c r="J25" s="37"/>
      <c r="K25" s="37"/>
      <c r="L25" s="37"/>
      <c r="M25" s="38"/>
      <c r="N25" s="39"/>
      <c r="O25" s="37"/>
      <c r="P25" s="37"/>
      <c r="Q25" s="37"/>
      <c r="R25" s="38"/>
      <c r="S25" s="24">
        <f t="shared" si="4"/>
        <v>0</v>
      </c>
      <c r="T25" s="24">
        <f t="shared" si="3"/>
        <v>0</v>
      </c>
      <c r="U25" s="24">
        <f t="shared" si="3"/>
        <v>0</v>
      </c>
      <c r="V25" s="24">
        <f t="shared" si="3"/>
        <v>0</v>
      </c>
    </row>
    <row r="26" spans="1:22" s="4" customFormat="1" ht="30">
      <c r="A26" s="166" t="s">
        <v>78</v>
      </c>
      <c r="B26" s="163" t="s">
        <v>79</v>
      </c>
      <c r="C26" s="170" t="s">
        <v>92</v>
      </c>
      <c r="D26" s="39"/>
      <c r="E26" s="37"/>
      <c r="F26" s="37"/>
      <c r="G26" s="37"/>
      <c r="H26" s="38"/>
      <c r="I26" s="39"/>
      <c r="J26" s="37"/>
      <c r="K26" s="37"/>
      <c r="L26" s="37"/>
      <c r="M26" s="38"/>
      <c r="N26" s="39"/>
      <c r="O26" s="37"/>
      <c r="P26" s="37"/>
      <c r="Q26" s="37"/>
      <c r="R26" s="38"/>
      <c r="S26" s="24">
        <f t="shared" si="4"/>
        <v>0</v>
      </c>
      <c r="T26" s="24">
        <f t="shared" si="3"/>
        <v>0</v>
      </c>
      <c r="U26" s="24">
        <f t="shared" si="3"/>
        <v>0</v>
      </c>
      <c r="V26" s="24">
        <f t="shared" si="3"/>
        <v>0</v>
      </c>
    </row>
    <row r="27" spans="1:22" s="4" customFormat="1" ht="15">
      <c r="A27" s="166" t="s">
        <v>80</v>
      </c>
      <c r="B27" s="163" t="s">
        <v>81</v>
      </c>
      <c r="C27" s="170" t="s">
        <v>92</v>
      </c>
      <c r="D27" s="39">
        <f>E27+F27+G27</f>
        <v>1.6890000000000001</v>
      </c>
      <c r="E27" s="37">
        <f>SUM(E28:E29)</f>
        <v>1.1819999999999999</v>
      </c>
      <c r="F27" s="37">
        <f t="shared" ref="F27:G27" si="10">F23</f>
        <v>0.46500000000000002</v>
      </c>
      <c r="G27" s="37">
        <f t="shared" si="10"/>
        <v>4.2000000000000003E-2</v>
      </c>
      <c r="H27" s="38"/>
      <c r="I27" s="39">
        <f>J27+K27+L27</f>
        <v>1.7210000000000001</v>
      </c>
      <c r="J27" s="37">
        <f>SUM(J28:J29)</f>
        <v>1.19</v>
      </c>
      <c r="K27" s="37">
        <f t="shared" ref="K27:L27" si="11">K23</f>
        <v>0.49099999999999999</v>
      </c>
      <c r="L27" s="37">
        <f t="shared" si="11"/>
        <v>0.04</v>
      </c>
      <c r="M27" s="38"/>
      <c r="N27" s="39">
        <f>N23</f>
        <v>1.7049999999999998</v>
      </c>
      <c r="O27" s="37">
        <f>SUM(O28:O29)</f>
        <v>1.1859999999999999</v>
      </c>
      <c r="P27" s="37">
        <f t="shared" ref="P27:Q27" si="12">P23</f>
        <v>0.47799999999999998</v>
      </c>
      <c r="Q27" s="37">
        <f t="shared" si="12"/>
        <v>4.1000000000000002E-2</v>
      </c>
      <c r="R27" s="38"/>
      <c r="S27" s="24">
        <f t="shared" si="4"/>
        <v>1.7050000000000001</v>
      </c>
      <c r="T27" s="24">
        <f t="shared" si="3"/>
        <v>1.1859999999999999</v>
      </c>
      <c r="U27" s="24">
        <f t="shared" si="3"/>
        <v>0.47799999999999998</v>
      </c>
      <c r="V27" s="24">
        <f t="shared" si="3"/>
        <v>4.1000000000000002E-2</v>
      </c>
    </row>
    <row r="28" spans="1:22" s="4" customFormat="1" ht="30">
      <c r="A28" s="166" t="s">
        <v>82</v>
      </c>
      <c r="B28" s="163" t="s">
        <v>278</v>
      </c>
      <c r="C28" s="170" t="s">
        <v>92</v>
      </c>
      <c r="D28" s="39">
        <f>E28+F28+G28</f>
        <v>1.6880000000000002</v>
      </c>
      <c r="E28" s="37">
        <v>1.181</v>
      </c>
      <c r="F28" s="37">
        <f t="shared" ref="F28:G28" si="13">F27</f>
        <v>0.46500000000000002</v>
      </c>
      <c r="G28" s="37">
        <f t="shared" si="13"/>
        <v>4.2000000000000003E-2</v>
      </c>
      <c r="H28" s="38"/>
      <c r="I28" s="39">
        <f>J28+K28+L28</f>
        <v>1.7200000000000002</v>
      </c>
      <c r="J28" s="37">
        <v>1.1890000000000001</v>
      </c>
      <c r="K28" s="37">
        <f t="shared" ref="K28:L28" si="14">K27</f>
        <v>0.49099999999999999</v>
      </c>
      <c r="L28" s="37">
        <f t="shared" si="14"/>
        <v>0.04</v>
      </c>
      <c r="M28" s="38"/>
      <c r="N28" s="39">
        <f>SUM(O28:Q28)</f>
        <v>1.704</v>
      </c>
      <c r="O28" s="37">
        <f>(E28+J28)/2</f>
        <v>1.1850000000000001</v>
      </c>
      <c r="P28" s="37">
        <f t="shared" ref="P28:Q28" si="15">P27</f>
        <v>0.47799999999999998</v>
      </c>
      <c r="Q28" s="37">
        <f t="shared" si="15"/>
        <v>4.1000000000000002E-2</v>
      </c>
      <c r="R28" s="38"/>
      <c r="S28" s="24">
        <f t="shared" si="4"/>
        <v>1.704</v>
      </c>
      <c r="T28" s="24">
        <f t="shared" si="3"/>
        <v>1.1850000000000001</v>
      </c>
      <c r="U28" s="24">
        <f t="shared" si="3"/>
        <v>0.47799999999999998</v>
      </c>
      <c r="V28" s="24">
        <f t="shared" si="3"/>
        <v>4.1000000000000002E-2</v>
      </c>
    </row>
    <row r="29" spans="1:22" s="4" customFormat="1" ht="30">
      <c r="A29" s="166" t="s">
        <v>339</v>
      </c>
      <c r="B29" s="163" t="s">
        <v>340</v>
      </c>
      <c r="C29" s="170"/>
      <c r="D29" s="39">
        <f>E29+F29+G29</f>
        <v>1E-3</v>
      </c>
      <c r="E29" s="37">
        <v>1E-3</v>
      </c>
      <c r="F29" s="37"/>
      <c r="G29" s="37"/>
      <c r="H29" s="38"/>
      <c r="I29" s="39">
        <f>J29+K29+L29</f>
        <v>1E-3</v>
      </c>
      <c r="J29" s="37">
        <v>1E-3</v>
      </c>
      <c r="K29" s="37"/>
      <c r="L29" s="37"/>
      <c r="M29" s="38"/>
      <c r="N29" s="39">
        <f>SUM(O29:Q29)</f>
        <v>1E-3</v>
      </c>
      <c r="O29" s="37">
        <v>1E-3</v>
      </c>
      <c r="P29" s="37"/>
      <c r="Q29" s="37"/>
      <c r="R29" s="38"/>
      <c r="S29" s="24"/>
      <c r="T29" s="24"/>
      <c r="U29" s="24"/>
      <c r="V29" s="24"/>
    </row>
    <row r="30" spans="1:22" ht="15" customHeight="1">
      <c r="A30" s="171" t="s">
        <v>21</v>
      </c>
      <c r="B30" s="173" t="s">
        <v>97</v>
      </c>
      <c r="C30" s="170" t="s">
        <v>92</v>
      </c>
      <c r="D30" s="39">
        <f>E30+F30+G30</f>
        <v>0.17399999999999999</v>
      </c>
      <c r="E30" s="37">
        <v>8.4000000000000005E-2</v>
      </c>
      <c r="F30" s="37"/>
      <c r="G30" s="37">
        <v>0.09</v>
      </c>
      <c r="H30" s="38"/>
      <c r="I30" s="39">
        <f>J30+K30+L30</f>
        <v>0.16699999999999998</v>
      </c>
      <c r="J30" s="37">
        <v>7.6999999999999999E-2</v>
      </c>
      <c r="K30" s="37"/>
      <c r="L30" s="37">
        <v>0.09</v>
      </c>
      <c r="M30" s="38"/>
      <c r="N30" s="39">
        <f>O30+P30+Q30</f>
        <v>0.17049999999999998</v>
      </c>
      <c r="O30" s="37">
        <f>(E30+J30)/2</f>
        <v>8.0500000000000002E-2</v>
      </c>
      <c r="P30" s="37"/>
      <c r="Q30" s="37">
        <f t="shared" ref="Q30" si="16">(G30+L30)/2</f>
        <v>0.09</v>
      </c>
      <c r="R30" s="38"/>
      <c r="S30" s="24">
        <f t="shared" si="4"/>
        <v>0.17049999999999998</v>
      </c>
      <c r="T30" s="24">
        <f t="shared" ref="T30:T37" si="17">(E30*6+J30*6)/12</f>
        <v>8.0500000000000002E-2</v>
      </c>
      <c r="U30" s="24">
        <f t="shared" ref="U30:U37" si="18">(F30*6+K30*6)/12</f>
        <v>0</v>
      </c>
      <c r="V30" s="24">
        <f t="shared" ref="V30:V37" si="19">(G30*6+L30*6)/12</f>
        <v>9.0000000000000011E-2</v>
      </c>
    </row>
    <row r="31" spans="1:22" ht="15">
      <c r="A31" s="171" t="s">
        <v>22</v>
      </c>
      <c r="B31" s="163" t="s">
        <v>98</v>
      </c>
      <c r="C31" s="170" t="s">
        <v>92</v>
      </c>
      <c r="D31" s="39">
        <f t="shared" ref="D31:D37" si="20">E31+F31+G31</f>
        <v>78.707999999999998</v>
      </c>
      <c r="E31" s="151">
        <f>E34+E37</f>
        <v>28.323</v>
      </c>
      <c r="F31" s="151">
        <f>F34+F37</f>
        <v>42.837000000000003</v>
      </c>
      <c r="G31" s="151">
        <f t="shared" ref="G31" si="21">G34+G37</f>
        <v>7.548</v>
      </c>
      <c r="H31" s="152"/>
      <c r="I31" s="39">
        <f t="shared" ref="I31:I32" si="22">J31+K31+L31</f>
        <v>80.146999999999991</v>
      </c>
      <c r="J31" s="151">
        <f>J34+J37</f>
        <v>27.074000000000002</v>
      </c>
      <c r="K31" s="151">
        <f t="shared" ref="K31:L31" si="23">K34+K37</f>
        <v>46.016999999999996</v>
      </c>
      <c r="L31" s="151">
        <f t="shared" si="23"/>
        <v>7.056</v>
      </c>
      <c r="M31" s="152"/>
      <c r="N31" s="39">
        <f>O31+P31+Q31</f>
        <v>79.427000000000007</v>
      </c>
      <c r="O31" s="151">
        <f>O34+O37</f>
        <v>27.698</v>
      </c>
      <c r="P31" s="151">
        <f>P34+P37</f>
        <v>44.427000000000007</v>
      </c>
      <c r="Q31" s="151">
        <f>Q34+Q37</f>
        <v>7.3020000000000005</v>
      </c>
      <c r="R31" s="152"/>
      <c r="S31" s="24">
        <f t="shared" si="4"/>
        <v>79.427499999999995</v>
      </c>
      <c r="T31" s="24">
        <f t="shared" si="17"/>
        <v>27.698499999999999</v>
      </c>
      <c r="U31" s="24">
        <f t="shared" si="18"/>
        <v>44.427</v>
      </c>
      <c r="V31" s="24">
        <f t="shared" si="19"/>
        <v>7.3019999999999996</v>
      </c>
    </row>
    <row r="32" spans="1:22" ht="15">
      <c r="A32" s="171" t="s">
        <v>10</v>
      </c>
      <c r="B32" s="163" t="s">
        <v>85</v>
      </c>
      <c r="C32" s="170" t="s">
        <v>92</v>
      </c>
      <c r="D32" s="39">
        <f t="shared" si="20"/>
        <v>78.707999999999998</v>
      </c>
      <c r="E32" s="151">
        <f>'П1.6'!I48</f>
        <v>28.323</v>
      </c>
      <c r="F32" s="151">
        <f>'П1.6'!J48</f>
        <v>42.836999999999996</v>
      </c>
      <c r="G32" s="151">
        <f>'П1.6'!K48</f>
        <v>7.548</v>
      </c>
      <c r="H32" s="151"/>
      <c r="I32" s="39">
        <f t="shared" si="22"/>
        <v>80.146999999999991</v>
      </c>
      <c r="J32" s="151">
        <f>'П1.6'!I93</f>
        <v>27.073999999999998</v>
      </c>
      <c r="K32" s="151">
        <f>'П1.6'!J93</f>
        <v>46.016999999999996</v>
      </c>
      <c r="L32" s="151">
        <f>'П1.6'!K93</f>
        <v>7.056</v>
      </c>
      <c r="M32" s="151"/>
      <c r="N32" s="39">
        <f>O32+P32+Q32</f>
        <v>79.427000000000007</v>
      </c>
      <c r="O32" s="151">
        <f>'П1.6'!I138</f>
        <v>27.698000000000004</v>
      </c>
      <c r="P32" s="151">
        <f>'П1.6'!J138</f>
        <v>44.427</v>
      </c>
      <c r="Q32" s="151">
        <f>'П1.6'!K138</f>
        <v>7.3020000000000005</v>
      </c>
      <c r="R32" s="151"/>
      <c r="S32" s="24">
        <f t="shared" si="4"/>
        <v>79.427499999999995</v>
      </c>
      <c r="T32" s="24">
        <f t="shared" si="17"/>
        <v>27.698499999999996</v>
      </c>
      <c r="U32" s="24">
        <f t="shared" si="18"/>
        <v>44.427</v>
      </c>
      <c r="V32" s="24">
        <f t="shared" si="19"/>
        <v>7.3019999999999996</v>
      </c>
    </row>
    <row r="33" spans="1:22" ht="15">
      <c r="A33" s="171"/>
      <c r="B33" s="163" t="s">
        <v>86</v>
      </c>
      <c r="C33" s="170" t="s">
        <v>92</v>
      </c>
      <c r="D33" s="34"/>
      <c r="E33" s="35"/>
      <c r="F33" s="35"/>
      <c r="G33" s="35"/>
      <c r="H33" s="36"/>
      <c r="I33" s="34"/>
      <c r="J33" s="35"/>
      <c r="K33" s="35"/>
      <c r="L33" s="35"/>
      <c r="M33" s="36"/>
      <c r="N33" s="34"/>
      <c r="O33" s="35"/>
      <c r="P33" s="35"/>
      <c r="Q33" s="35"/>
      <c r="R33" s="36"/>
      <c r="S33" s="24">
        <f t="shared" si="4"/>
        <v>0</v>
      </c>
      <c r="T33" s="24">
        <f t="shared" si="17"/>
        <v>0</v>
      </c>
      <c r="U33" s="24">
        <f t="shared" si="18"/>
        <v>0</v>
      </c>
      <c r="V33" s="24">
        <f t="shared" si="19"/>
        <v>0</v>
      </c>
    </row>
    <row r="34" spans="1:22" ht="15.75" customHeight="1">
      <c r="A34" s="171"/>
      <c r="B34" s="163" t="s">
        <v>99</v>
      </c>
      <c r="C34" s="170" t="s">
        <v>92</v>
      </c>
      <c r="D34" s="39">
        <f>E34+F34+G34</f>
        <v>68.503</v>
      </c>
      <c r="E34" s="37">
        <v>26.619</v>
      </c>
      <c r="F34" s="37">
        <v>34.404000000000003</v>
      </c>
      <c r="G34" s="37">
        <v>7.48</v>
      </c>
      <c r="H34" s="38"/>
      <c r="I34" s="39">
        <f t="shared" ref="I34" si="24">J34+K34+L34</f>
        <v>69.903999999999996</v>
      </c>
      <c r="J34" s="37">
        <v>25.114000000000001</v>
      </c>
      <c r="K34" s="37">
        <v>37.799999999999997</v>
      </c>
      <c r="L34" s="37">
        <v>6.99</v>
      </c>
      <c r="M34" s="38"/>
      <c r="N34" s="39">
        <f>O34+P34+Q34</f>
        <v>69.203000000000003</v>
      </c>
      <c r="O34" s="37">
        <v>25.866</v>
      </c>
      <c r="P34" s="37">
        <f>(F34+K34)/2</f>
        <v>36.102000000000004</v>
      </c>
      <c r="Q34" s="37">
        <f>(G34+L34)/2</f>
        <v>7.2350000000000003</v>
      </c>
      <c r="R34" s="38"/>
      <c r="S34" s="24">
        <f t="shared" si="4"/>
        <v>69.203500000000005</v>
      </c>
      <c r="T34" s="24">
        <f t="shared" si="17"/>
        <v>25.866500000000002</v>
      </c>
      <c r="U34" s="24">
        <f t="shared" si="18"/>
        <v>36.102000000000004</v>
      </c>
      <c r="V34" s="24">
        <f t="shared" si="19"/>
        <v>7.2349999999999994</v>
      </c>
    </row>
    <row r="35" spans="1:22" ht="30">
      <c r="A35" s="171"/>
      <c r="B35" s="163" t="s">
        <v>100</v>
      </c>
      <c r="C35" s="170" t="s">
        <v>92</v>
      </c>
      <c r="D35" s="39"/>
      <c r="E35" s="37"/>
      <c r="F35" s="37"/>
      <c r="G35" s="37"/>
      <c r="H35" s="38"/>
      <c r="I35" s="39"/>
      <c r="J35" s="37"/>
      <c r="K35" s="37"/>
      <c r="L35" s="37"/>
      <c r="M35" s="38"/>
      <c r="N35" s="39"/>
      <c r="O35" s="37"/>
      <c r="P35" s="37"/>
      <c r="Q35" s="37"/>
      <c r="R35" s="38"/>
      <c r="S35" s="24">
        <f t="shared" si="4"/>
        <v>0</v>
      </c>
      <c r="T35" s="24">
        <f t="shared" si="17"/>
        <v>0</v>
      </c>
      <c r="U35" s="24">
        <f t="shared" si="18"/>
        <v>0</v>
      </c>
      <c r="V35" s="24">
        <f t="shared" si="19"/>
        <v>0</v>
      </c>
    </row>
    <row r="36" spans="1:22" ht="17.25" customHeight="1">
      <c r="A36" s="171"/>
      <c r="B36" s="163" t="s">
        <v>101</v>
      </c>
      <c r="C36" s="170" t="s">
        <v>92</v>
      </c>
      <c r="D36" s="39"/>
      <c r="E36" s="37"/>
      <c r="F36" s="37"/>
      <c r="G36" s="37"/>
      <c r="H36" s="38"/>
      <c r="I36" s="39"/>
      <c r="J36" s="37"/>
      <c r="K36" s="37"/>
      <c r="L36" s="37"/>
      <c r="M36" s="38"/>
      <c r="N36" s="39"/>
      <c r="O36" s="37"/>
      <c r="P36" s="37"/>
      <c r="Q36" s="37"/>
      <c r="R36" s="38"/>
      <c r="S36" s="24">
        <f t="shared" si="4"/>
        <v>0</v>
      </c>
      <c r="T36" s="24">
        <f t="shared" si="17"/>
        <v>0</v>
      </c>
      <c r="U36" s="24">
        <f t="shared" si="18"/>
        <v>0</v>
      </c>
      <c r="V36" s="24">
        <f t="shared" si="19"/>
        <v>0</v>
      </c>
    </row>
    <row r="37" spans="1:22" ht="17.25" customHeight="1">
      <c r="A37" s="171" t="s">
        <v>11</v>
      </c>
      <c r="B37" s="163" t="s">
        <v>89</v>
      </c>
      <c r="C37" s="170" t="s">
        <v>92</v>
      </c>
      <c r="D37" s="39">
        <f t="shared" si="20"/>
        <v>10.205</v>
      </c>
      <c r="E37" s="37">
        <v>1.704</v>
      </c>
      <c r="F37" s="37">
        <v>8.4329999999999998</v>
      </c>
      <c r="G37" s="37">
        <v>6.8000000000000005E-2</v>
      </c>
      <c r="H37" s="38"/>
      <c r="I37" s="39">
        <f t="shared" ref="I37" si="25">J37+K37+L37</f>
        <v>10.243</v>
      </c>
      <c r="J37" s="37">
        <v>1.96</v>
      </c>
      <c r="K37" s="37">
        <v>8.2170000000000005</v>
      </c>
      <c r="L37" s="37">
        <v>6.6000000000000003E-2</v>
      </c>
      <c r="M37" s="38"/>
      <c r="N37" s="39">
        <f>O37+P37+Q37</f>
        <v>10.224</v>
      </c>
      <c r="O37" s="37">
        <f t="shared" ref="O37:P37" si="26">(E37+J37)/2</f>
        <v>1.8319999999999999</v>
      </c>
      <c r="P37" s="37">
        <f t="shared" si="26"/>
        <v>8.3249999999999993</v>
      </c>
      <c r="Q37" s="37">
        <f>(G37+L37)/2</f>
        <v>6.7000000000000004E-2</v>
      </c>
      <c r="R37" s="38"/>
      <c r="S37" s="24">
        <f t="shared" si="4"/>
        <v>10.224</v>
      </c>
      <c r="T37" s="24">
        <f t="shared" si="17"/>
        <v>1.8320000000000001</v>
      </c>
      <c r="U37" s="24">
        <f t="shared" si="18"/>
        <v>8.3250000000000011</v>
      </c>
      <c r="V37" s="24">
        <f t="shared" si="19"/>
        <v>6.7000000000000004E-2</v>
      </c>
    </row>
    <row r="38" spans="1:22" ht="15">
      <c r="A38" s="171" t="s">
        <v>61</v>
      </c>
      <c r="B38" s="163" t="s">
        <v>90</v>
      </c>
      <c r="C38" s="170" t="s">
        <v>92</v>
      </c>
      <c r="D38" s="39"/>
      <c r="E38" s="37"/>
      <c r="F38" s="37"/>
      <c r="G38" s="37"/>
      <c r="H38" s="38"/>
      <c r="I38" s="39"/>
      <c r="J38" s="37"/>
      <c r="K38" s="37"/>
      <c r="L38" s="37"/>
      <c r="M38" s="38"/>
      <c r="N38" s="39"/>
      <c r="O38" s="37"/>
      <c r="P38" s="37"/>
      <c r="Q38" s="37"/>
      <c r="R38" s="38"/>
    </row>
  </sheetData>
  <mergeCells count="7">
    <mergeCell ref="N4:R4"/>
    <mergeCell ref="A2:P2"/>
    <mergeCell ref="A4:A5"/>
    <mergeCell ref="B4:B5"/>
    <mergeCell ref="C4:C6"/>
    <mergeCell ref="D4:H4"/>
    <mergeCell ref="I4:M4"/>
  </mergeCells>
  <printOptions horizontalCentered="1"/>
  <pageMargins left="0.59055118110236227" right="0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2"/>
  <dimension ref="A1:W143"/>
  <sheetViews>
    <sheetView view="pageBreakPreview" topLeftCell="A44" zoomScaleNormal="75" zoomScaleSheetLayoutView="100" workbookViewId="0">
      <selection activeCell="AB76" sqref="AB76"/>
    </sheetView>
  </sheetViews>
  <sheetFormatPr defaultColWidth="9.140625" defaultRowHeight="12.75"/>
  <cols>
    <col min="1" max="1" width="5.28515625" style="40" customWidth="1"/>
    <col min="2" max="2" width="46" style="22" customWidth="1"/>
    <col min="3" max="3" width="11" style="41" customWidth="1"/>
    <col min="4" max="4" width="11.140625" style="41" customWidth="1"/>
    <col min="5" max="5" width="12.5703125" style="41" customWidth="1"/>
    <col min="6" max="6" width="9.7109375" style="41" customWidth="1"/>
    <col min="7" max="7" width="5.28515625" style="41" customWidth="1"/>
    <col min="8" max="8" width="7.140625" style="41" customWidth="1"/>
    <col min="9" max="9" width="7" style="41" customWidth="1"/>
    <col min="10" max="10" width="7.28515625" style="41" customWidth="1"/>
    <col min="11" max="11" width="8" style="41" customWidth="1"/>
    <col min="12" max="12" width="4" style="41" customWidth="1"/>
    <col min="13" max="13" width="8.28515625" style="42" customWidth="1"/>
    <col min="14" max="14" width="5" style="22" customWidth="1"/>
    <col min="15" max="15" width="4.5703125" style="43" customWidth="1"/>
    <col min="16" max="17" width="4.42578125" style="43" customWidth="1"/>
    <col min="18" max="18" width="4.5703125" style="43" customWidth="1"/>
    <col min="19" max="22" width="4.28515625" style="22" customWidth="1"/>
    <col min="23" max="23" width="4.140625" style="22" customWidth="1"/>
    <col min="24" max="16384" width="9.140625" style="22"/>
  </cols>
  <sheetData>
    <row r="1" spans="1:23">
      <c r="K1" s="22"/>
      <c r="T1" s="41" t="s">
        <v>102</v>
      </c>
      <c r="W1" s="44"/>
    </row>
    <row r="3" spans="1:23" s="45" customFormat="1" ht="15.75">
      <c r="A3" s="292" t="s">
        <v>103</v>
      </c>
      <c r="B3" s="292"/>
      <c r="C3" s="292"/>
      <c r="D3" s="292"/>
      <c r="E3" s="292"/>
      <c r="F3" s="292"/>
      <c r="G3" s="292"/>
      <c r="H3" s="292"/>
      <c r="I3" s="293" t="str">
        <f>'П1.5'!B1</f>
        <v>ОАО "КузбассЭлектро"</v>
      </c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5" spans="1:23" s="24" customFormat="1" ht="25.5" customHeight="1">
      <c r="A5" s="290" t="s">
        <v>104</v>
      </c>
      <c r="B5" s="290" t="s">
        <v>14</v>
      </c>
      <c r="C5" s="291" t="s">
        <v>105</v>
      </c>
      <c r="D5" s="291"/>
      <c r="E5" s="291"/>
      <c r="F5" s="291"/>
      <c r="G5" s="291"/>
      <c r="H5" s="294" t="s">
        <v>106</v>
      </c>
      <c r="I5" s="294"/>
      <c r="J5" s="294"/>
      <c r="K5" s="294"/>
      <c r="L5" s="294"/>
      <c r="M5" s="295" t="s">
        <v>107</v>
      </c>
      <c r="N5" s="296" t="s">
        <v>108</v>
      </c>
      <c r="O5" s="297"/>
      <c r="P5" s="297"/>
      <c r="Q5" s="297"/>
      <c r="R5" s="298"/>
      <c r="S5" s="299" t="s">
        <v>109</v>
      </c>
      <c r="T5" s="299"/>
      <c r="U5" s="299"/>
      <c r="V5" s="299"/>
      <c r="W5" s="299"/>
    </row>
    <row r="6" spans="1:23" s="24" customFormat="1" ht="18" customHeight="1">
      <c r="A6" s="290"/>
      <c r="B6" s="290"/>
      <c r="C6" s="46" t="s">
        <v>110</v>
      </c>
      <c r="D6" s="46" t="s">
        <v>6</v>
      </c>
      <c r="E6" s="46" t="s">
        <v>7</v>
      </c>
      <c r="F6" s="46" t="s">
        <v>111</v>
      </c>
      <c r="G6" s="46" t="s">
        <v>9</v>
      </c>
      <c r="H6" s="46" t="s">
        <v>110</v>
      </c>
      <c r="I6" s="46" t="s">
        <v>6</v>
      </c>
      <c r="J6" s="46" t="s">
        <v>7</v>
      </c>
      <c r="K6" s="46" t="s">
        <v>111</v>
      </c>
      <c r="L6" s="46" t="s">
        <v>9</v>
      </c>
      <c r="M6" s="295"/>
      <c r="N6" s="26" t="s">
        <v>110</v>
      </c>
      <c r="O6" s="47" t="s">
        <v>6</v>
      </c>
      <c r="P6" s="47" t="s">
        <v>7</v>
      </c>
      <c r="Q6" s="47" t="s">
        <v>111</v>
      </c>
      <c r="R6" s="47" t="s">
        <v>9</v>
      </c>
      <c r="S6" s="26" t="s">
        <v>110</v>
      </c>
      <c r="T6" s="26" t="s">
        <v>6</v>
      </c>
      <c r="U6" s="26" t="s">
        <v>7</v>
      </c>
      <c r="V6" s="26" t="s">
        <v>111</v>
      </c>
      <c r="W6" s="26" t="s">
        <v>9</v>
      </c>
    </row>
    <row r="7" spans="1:23" s="50" customFormat="1" ht="13.5" customHeight="1">
      <c r="A7" s="48">
        <v>1</v>
      </c>
      <c r="B7" s="49">
        <f t="shared" ref="B7:W7" si="0">+A7+1</f>
        <v>2</v>
      </c>
      <c r="C7" s="49">
        <f>+B7+1</f>
        <v>3</v>
      </c>
      <c r="D7" s="49">
        <f t="shared" si="0"/>
        <v>4</v>
      </c>
      <c r="E7" s="49">
        <f t="shared" si="0"/>
        <v>5</v>
      </c>
      <c r="F7" s="49">
        <f t="shared" si="0"/>
        <v>6</v>
      </c>
      <c r="G7" s="49">
        <f t="shared" si="0"/>
        <v>7</v>
      </c>
      <c r="H7" s="49">
        <f t="shared" si="0"/>
        <v>8</v>
      </c>
      <c r="I7" s="49">
        <f t="shared" si="0"/>
        <v>9</v>
      </c>
      <c r="J7" s="49">
        <f t="shared" si="0"/>
        <v>10</v>
      </c>
      <c r="K7" s="49">
        <f t="shared" si="0"/>
        <v>11</v>
      </c>
      <c r="L7" s="49">
        <f t="shared" si="0"/>
        <v>12</v>
      </c>
      <c r="M7" s="49">
        <f t="shared" si="0"/>
        <v>13</v>
      </c>
      <c r="N7" s="49">
        <f t="shared" si="0"/>
        <v>14</v>
      </c>
      <c r="O7" s="49">
        <f t="shared" si="0"/>
        <v>15</v>
      </c>
      <c r="P7" s="49">
        <f t="shared" si="0"/>
        <v>16</v>
      </c>
      <c r="Q7" s="49">
        <f t="shared" si="0"/>
        <v>17</v>
      </c>
      <c r="R7" s="49">
        <f t="shared" si="0"/>
        <v>18</v>
      </c>
      <c r="S7" s="49">
        <f t="shared" si="0"/>
        <v>19</v>
      </c>
      <c r="T7" s="49">
        <f t="shared" si="0"/>
        <v>20</v>
      </c>
      <c r="U7" s="49">
        <f t="shared" si="0"/>
        <v>21</v>
      </c>
      <c r="V7" s="49">
        <f t="shared" si="0"/>
        <v>22</v>
      </c>
      <c r="W7" s="49">
        <f t="shared" si="0"/>
        <v>23</v>
      </c>
    </row>
    <row r="8" spans="1:23" ht="15" customHeight="1">
      <c r="A8" s="287" t="str">
        <f>'П1.5'!D4</f>
        <v>План 1 полугодие 2024г.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9"/>
    </row>
    <row r="9" spans="1:23" s="24" customFormat="1">
      <c r="A9" s="174">
        <v>1</v>
      </c>
      <c r="B9" s="175" t="s">
        <v>16</v>
      </c>
      <c r="C9" s="56">
        <f>D9+F9+E9</f>
        <v>2183.4859999999999</v>
      </c>
      <c r="D9" s="56">
        <f>D11+D12</f>
        <v>122.727</v>
      </c>
      <c r="E9" s="56">
        <f>SUM(E11:E13)</f>
        <v>0</v>
      </c>
      <c r="F9" s="56">
        <f>F11+F12+F13+F16</f>
        <v>2060.759</v>
      </c>
      <c r="G9" s="56"/>
      <c r="H9" s="201">
        <f>SUM(I9:K9)</f>
        <v>0.63100000000000001</v>
      </c>
      <c r="I9" s="201">
        <f>I11+I12</f>
        <v>3.5000000000000003E-2</v>
      </c>
      <c r="J9" s="201">
        <f>SUM(J11:J14)</f>
        <v>0</v>
      </c>
      <c r="K9" s="201">
        <f>K12+K13+K16+K11</f>
        <v>0.59599999999999997</v>
      </c>
      <c r="L9" s="201"/>
      <c r="M9" s="153">
        <f>C9/H9</f>
        <v>3460.3581616481774</v>
      </c>
      <c r="N9" s="57"/>
      <c r="O9" s="154"/>
      <c r="P9" s="154"/>
      <c r="Q9" s="154"/>
      <c r="R9" s="154"/>
      <c r="S9" s="154"/>
      <c r="T9" s="154"/>
      <c r="U9" s="154"/>
      <c r="V9" s="154"/>
      <c r="W9" s="154"/>
    </row>
    <row r="10" spans="1:23">
      <c r="A10" s="176" t="s">
        <v>59</v>
      </c>
      <c r="B10" s="177" t="s">
        <v>17</v>
      </c>
      <c r="C10" s="56"/>
      <c r="D10" s="51"/>
      <c r="E10" s="51"/>
      <c r="F10" s="51"/>
      <c r="G10" s="51"/>
      <c r="H10" s="56"/>
      <c r="I10" s="51"/>
      <c r="J10" s="51"/>
      <c r="K10" s="51"/>
      <c r="L10" s="51"/>
      <c r="M10" s="153"/>
      <c r="N10" s="57"/>
      <c r="O10" s="52"/>
      <c r="P10" s="52"/>
      <c r="Q10" s="52"/>
      <c r="R10" s="52"/>
      <c r="S10" s="53"/>
      <c r="T10" s="54"/>
      <c r="U10" s="54"/>
      <c r="V10" s="54"/>
      <c r="W10" s="54"/>
    </row>
    <row r="11" spans="1:23" s="24" customFormat="1" ht="13.5" customHeight="1">
      <c r="A11" s="176" t="s">
        <v>112</v>
      </c>
      <c r="B11" s="177" t="s">
        <v>113</v>
      </c>
      <c r="C11" s="56">
        <f>D11+F11</f>
        <v>74.947999999999993</v>
      </c>
      <c r="D11" s="51"/>
      <c r="E11" s="51"/>
      <c r="F11" s="51">
        <v>74.947999999999993</v>
      </c>
      <c r="G11" s="51"/>
      <c r="H11" s="56">
        <f>I11+K11</f>
        <v>2.1000000000000001E-2</v>
      </c>
      <c r="I11" s="51"/>
      <c r="J11" s="51"/>
      <c r="K11" s="51">
        <v>2.1000000000000001E-2</v>
      </c>
      <c r="L11" s="51"/>
      <c r="M11" s="153">
        <f t="shared" ref="M11:M48" si="1">C11/H11</f>
        <v>3568.9523809523803</v>
      </c>
      <c r="N11" s="57"/>
      <c r="O11" s="52"/>
      <c r="P11" s="52"/>
      <c r="Q11" s="52"/>
      <c r="R11" s="52"/>
      <c r="S11" s="53"/>
      <c r="T11" s="54"/>
      <c r="U11" s="54"/>
      <c r="V11" s="54"/>
      <c r="W11" s="54"/>
    </row>
    <row r="12" spans="1:23" s="24" customFormat="1">
      <c r="A12" s="176" t="s">
        <v>114</v>
      </c>
      <c r="B12" s="177" t="s">
        <v>115</v>
      </c>
      <c r="C12" s="56">
        <f>D12+F12+E12</f>
        <v>2096.4180000000001</v>
      </c>
      <c r="D12" s="51">
        <v>122.727</v>
      </c>
      <c r="E12" s="51"/>
      <c r="F12" s="51">
        <v>1973.691</v>
      </c>
      <c r="G12" s="51"/>
      <c r="H12" s="56">
        <f>SUM(I12:K12)</f>
        <v>0.60599999999999998</v>
      </c>
      <c r="I12" s="51">
        <v>3.5000000000000003E-2</v>
      </c>
      <c r="J12" s="51"/>
      <c r="K12" s="51">
        <v>0.57099999999999995</v>
      </c>
      <c r="L12" s="51"/>
      <c r="M12" s="153">
        <f t="shared" si="1"/>
        <v>3459.4356435643567</v>
      </c>
      <c r="N12" s="57"/>
      <c r="O12" s="52"/>
      <c r="P12" s="52"/>
      <c r="Q12" s="52"/>
      <c r="R12" s="52"/>
      <c r="S12" s="53"/>
      <c r="T12" s="54"/>
      <c r="U12" s="54"/>
      <c r="V12" s="54"/>
      <c r="W12" s="54"/>
    </row>
    <row r="13" spans="1:23" s="24" customFormat="1">
      <c r="A13" s="176" t="s">
        <v>116</v>
      </c>
      <c r="B13" s="177" t="s">
        <v>117</v>
      </c>
      <c r="C13" s="56">
        <f>SUM(D13:F13)</f>
        <v>0</v>
      </c>
      <c r="D13" s="51"/>
      <c r="E13" s="51"/>
      <c r="F13" s="51"/>
      <c r="G13" s="51"/>
      <c r="H13" s="56">
        <f>SUM(I13:K13)</f>
        <v>0</v>
      </c>
      <c r="I13" s="51"/>
      <c r="J13" s="51"/>
      <c r="K13" s="51"/>
      <c r="L13" s="51"/>
      <c r="M13" s="153"/>
      <c r="N13" s="57"/>
      <c r="O13" s="52"/>
      <c r="P13" s="52"/>
      <c r="Q13" s="52"/>
      <c r="R13" s="52"/>
      <c r="S13" s="53"/>
      <c r="T13" s="54"/>
      <c r="U13" s="54"/>
      <c r="V13" s="54"/>
      <c r="W13" s="54"/>
    </row>
    <row r="14" spans="1:23" s="24" customFormat="1">
      <c r="A14" s="176" t="s">
        <v>60</v>
      </c>
      <c r="B14" s="177" t="s">
        <v>18</v>
      </c>
      <c r="C14" s="56"/>
      <c r="D14" s="51"/>
      <c r="E14" s="51"/>
      <c r="F14" s="51"/>
      <c r="G14" s="51"/>
      <c r="H14" s="56"/>
      <c r="I14" s="51"/>
      <c r="J14" s="51"/>
      <c r="K14" s="51"/>
      <c r="L14" s="51"/>
      <c r="M14" s="153"/>
      <c r="N14" s="57"/>
      <c r="O14" s="52"/>
      <c r="P14" s="52"/>
      <c r="Q14" s="52"/>
      <c r="R14" s="52"/>
      <c r="S14" s="53"/>
      <c r="T14" s="54"/>
      <c r="U14" s="54"/>
      <c r="V14" s="54"/>
      <c r="W14" s="54"/>
    </row>
    <row r="15" spans="1:23" s="24" customFormat="1">
      <c r="A15" s="176" t="s">
        <v>118</v>
      </c>
      <c r="B15" s="177" t="s">
        <v>113</v>
      </c>
      <c r="C15" s="56"/>
      <c r="D15" s="51"/>
      <c r="E15" s="51"/>
      <c r="F15" s="51"/>
      <c r="G15" s="51"/>
      <c r="H15" s="56"/>
      <c r="I15" s="51"/>
      <c r="J15" s="51"/>
      <c r="K15" s="51"/>
      <c r="L15" s="51"/>
      <c r="M15" s="153"/>
      <c r="N15" s="57"/>
      <c r="O15" s="52"/>
      <c r="P15" s="52"/>
      <c r="Q15" s="52"/>
      <c r="R15" s="52"/>
      <c r="S15" s="53"/>
      <c r="T15" s="54"/>
      <c r="U15" s="54"/>
      <c r="V15" s="54"/>
      <c r="W15" s="54"/>
    </row>
    <row r="16" spans="1:23" s="24" customFormat="1">
      <c r="A16" s="176" t="s">
        <v>119</v>
      </c>
      <c r="B16" s="177" t="s">
        <v>120</v>
      </c>
      <c r="C16" s="56">
        <f>D16+F16</f>
        <v>12.12</v>
      </c>
      <c r="D16" s="51"/>
      <c r="E16" s="51"/>
      <c r="F16" s="51">
        <v>12.12</v>
      </c>
      <c r="G16" s="51"/>
      <c r="H16" s="56">
        <f>I16+K16</f>
        <v>4.0000000000000001E-3</v>
      </c>
      <c r="I16" s="51"/>
      <c r="J16" s="51"/>
      <c r="K16" s="51">
        <v>4.0000000000000001E-3</v>
      </c>
      <c r="L16" s="51"/>
      <c r="M16" s="153">
        <f t="shared" si="1"/>
        <v>3029.9999999999995</v>
      </c>
      <c r="N16" s="57"/>
      <c r="O16" s="154"/>
      <c r="P16" s="154"/>
      <c r="Q16" s="154"/>
      <c r="R16" s="154"/>
      <c r="S16" s="154"/>
      <c r="T16" s="154"/>
      <c r="U16" s="154"/>
      <c r="V16" s="154"/>
      <c r="W16" s="154"/>
    </row>
    <row r="17" spans="1:23" s="24" customFormat="1">
      <c r="A17" s="174" t="s">
        <v>19</v>
      </c>
      <c r="B17" s="178" t="s">
        <v>20</v>
      </c>
      <c r="C17" s="56">
        <f>C22+C28</f>
        <v>268875.48300000001</v>
      </c>
      <c r="D17" s="56">
        <f>D22+D28</f>
        <v>104985.443</v>
      </c>
      <c r="E17" s="56">
        <f>E22+E28</f>
        <v>136852.389</v>
      </c>
      <c r="F17" s="56">
        <f>F22+F28</f>
        <v>27037.651000000002</v>
      </c>
      <c r="G17" s="56"/>
      <c r="H17" s="56">
        <f t="shared" ref="H17" si="2">I17+J17+K17</f>
        <v>67.872</v>
      </c>
      <c r="I17" s="56">
        <f>I22+I28</f>
        <v>26.584</v>
      </c>
      <c r="J17" s="56">
        <f>J22+J28</f>
        <v>34.403999999999996</v>
      </c>
      <c r="K17" s="56">
        <f>K22+K28</f>
        <v>6.8840000000000003</v>
      </c>
      <c r="L17" s="56"/>
      <c r="M17" s="153">
        <f t="shared" si="1"/>
        <v>3961.5081771570017</v>
      </c>
      <c r="N17" s="57"/>
      <c r="O17" s="154"/>
      <c r="P17" s="154"/>
      <c r="Q17" s="154"/>
      <c r="R17" s="154"/>
      <c r="S17" s="154"/>
      <c r="T17" s="154"/>
      <c r="U17" s="154"/>
      <c r="V17" s="154"/>
      <c r="W17" s="154"/>
    </row>
    <row r="18" spans="1:23" s="24" customFormat="1">
      <c r="A18" s="176" t="s">
        <v>76</v>
      </c>
      <c r="B18" s="55" t="s">
        <v>121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153"/>
      <c r="N18" s="57"/>
      <c r="O18" s="154"/>
      <c r="P18" s="154"/>
      <c r="Q18" s="154"/>
      <c r="R18" s="154"/>
      <c r="S18" s="154"/>
      <c r="T18" s="154"/>
      <c r="U18" s="154"/>
      <c r="V18" s="154"/>
      <c r="W18" s="154"/>
    </row>
    <row r="19" spans="1:23">
      <c r="A19" s="179"/>
      <c r="B19" s="55" t="s">
        <v>122</v>
      </c>
      <c r="C19" s="56"/>
      <c r="D19" s="51"/>
      <c r="E19" s="51"/>
      <c r="F19" s="51"/>
      <c r="G19" s="51"/>
      <c r="H19" s="56"/>
      <c r="I19" s="51"/>
      <c r="J19" s="51"/>
      <c r="K19" s="51"/>
      <c r="L19" s="51"/>
      <c r="M19" s="153"/>
      <c r="N19" s="57"/>
      <c r="O19" s="52"/>
      <c r="P19" s="52"/>
      <c r="Q19" s="52"/>
      <c r="R19" s="52"/>
      <c r="S19" s="58"/>
      <c r="T19" s="54"/>
      <c r="U19" s="54"/>
      <c r="V19" s="54"/>
      <c r="W19" s="54"/>
    </row>
    <row r="20" spans="1:23">
      <c r="A20" s="179"/>
      <c r="B20" s="55" t="s">
        <v>123</v>
      </c>
      <c r="C20" s="56"/>
      <c r="D20" s="51"/>
      <c r="E20" s="51"/>
      <c r="F20" s="51"/>
      <c r="G20" s="51"/>
      <c r="H20" s="56"/>
      <c r="I20" s="51"/>
      <c r="J20" s="51"/>
      <c r="K20" s="51"/>
      <c r="L20" s="51"/>
      <c r="M20" s="153"/>
      <c r="N20" s="57"/>
      <c r="O20" s="52"/>
      <c r="P20" s="52"/>
      <c r="Q20" s="52"/>
      <c r="R20" s="52"/>
      <c r="S20" s="58"/>
      <c r="T20" s="54"/>
      <c r="U20" s="54"/>
      <c r="V20" s="54"/>
      <c r="W20" s="54"/>
    </row>
    <row r="21" spans="1:23">
      <c r="A21" s="176"/>
      <c r="B21" s="55" t="s">
        <v>124</v>
      </c>
      <c r="C21" s="56"/>
      <c r="D21" s="51"/>
      <c r="E21" s="51"/>
      <c r="F21" s="51"/>
      <c r="G21" s="51"/>
      <c r="H21" s="56"/>
      <c r="I21" s="51"/>
      <c r="J21" s="51"/>
      <c r="K21" s="51"/>
      <c r="L21" s="51"/>
      <c r="M21" s="153"/>
      <c r="N21" s="57"/>
      <c r="O21" s="52"/>
      <c r="P21" s="52"/>
      <c r="Q21" s="52"/>
      <c r="R21" s="52"/>
      <c r="S21" s="58"/>
      <c r="T21" s="54"/>
      <c r="U21" s="54"/>
      <c r="V21" s="54"/>
      <c r="W21" s="54"/>
    </row>
    <row r="22" spans="1:23" s="24" customFormat="1">
      <c r="A22" s="176" t="s">
        <v>80</v>
      </c>
      <c r="B22" s="180" t="s">
        <v>125</v>
      </c>
      <c r="C22" s="56">
        <f t="shared" ref="C22:C26" si="3">D22+E22+F22</f>
        <v>41857.505999999994</v>
      </c>
      <c r="D22" s="56">
        <f>SUM(D23:D27)</f>
        <v>9402.1190000000006</v>
      </c>
      <c r="E22" s="56">
        <f>SUM(E23:E27)</f>
        <v>23672.832999999999</v>
      </c>
      <c r="F22" s="56">
        <f>SUM(F23:F27)</f>
        <v>8782.5540000000001</v>
      </c>
      <c r="G22" s="56"/>
      <c r="H22" s="56">
        <f t="shared" ref="H22:H47" si="4">I22+J22+K22</f>
        <v>11.359</v>
      </c>
      <c r="I22" s="56">
        <f>SUM(I23:I27)</f>
        <v>2.6040000000000001</v>
      </c>
      <c r="J22" s="56">
        <f>SUM(J23:J27)</f>
        <v>6.4480000000000004</v>
      </c>
      <c r="K22" s="56">
        <f>SUM(K23:K27)</f>
        <v>2.3069999999999999</v>
      </c>
      <c r="L22" s="56"/>
      <c r="M22" s="153">
        <f t="shared" si="1"/>
        <v>3684.9639933092699</v>
      </c>
      <c r="N22" s="57"/>
      <c r="O22" s="154"/>
      <c r="P22" s="154"/>
      <c r="Q22" s="154"/>
      <c r="R22" s="154"/>
      <c r="S22" s="154"/>
      <c r="T22" s="154"/>
      <c r="U22" s="154"/>
      <c r="V22" s="154"/>
      <c r="W22" s="154"/>
    </row>
    <row r="23" spans="1:23">
      <c r="A23" s="176"/>
      <c r="B23" s="181" t="s">
        <v>335</v>
      </c>
      <c r="C23" s="56">
        <f t="shared" si="3"/>
        <v>14488.33</v>
      </c>
      <c r="D23" s="59">
        <v>4068.4430000000002</v>
      </c>
      <c r="E23" s="59">
        <v>1662.8330000000001</v>
      </c>
      <c r="F23" s="59">
        <v>8757.0540000000001</v>
      </c>
      <c r="G23" s="51"/>
      <c r="H23" s="56">
        <f t="shared" si="4"/>
        <v>4.0139999999999993</v>
      </c>
      <c r="I23" s="59">
        <v>1.155</v>
      </c>
      <c r="J23" s="59">
        <v>0.57199999999999995</v>
      </c>
      <c r="K23" s="59">
        <v>2.2869999999999999</v>
      </c>
      <c r="L23" s="51"/>
      <c r="M23" s="153">
        <f t="shared" si="1"/>
        <v>3609.4494270054815</v>
      </c>
      <c r="N23" s="57"/>
      <c r="O23" s="60"/>
      <c r="P23" s="60"/>
      <c r="Q23" s="60"/>
      <c r="R23" s="60"/>
      <c r="S23" s="58"/>
      <c r="T23" s="54"/>
      <c r="U23" s="54"/>
      <c r="V23" s="54"/>
      <c r="W23" s="54"/>
    </row>
    <row r="24" spans="1:23">
      <c r="A24" s="176"/>
      <c r="B24" s="181" t="s">
        <v>281</v>
      </c>
      <c r="C24" s="56">
        <f t="shared" si="3"/>
        <v>5197.6760000000004</v>
      </c>
      <c r="D24" s="59">
        <v>5197.6760000000004</v>
      </c>
      <c r="E24" s="59"/>
      <c r="F24" s="59"/>
      <c r="G24" s="51"/>
      <c r="H24" s="56">
        <f t="shared" si="4"/>
        <v>1.415</v>
      </c>
      <c r="I24" s="59">
        <v>1.415</v>
      </c>
      <c r="J24" s="59"/>
      <c r="K24" s="59"/>
      <c r="L24" s="51"/>
      <c r="M24" s="153">
        <f t="shared" si="1"/>
        <v>3673.2692579505301</v>
      </c>
      <c r="N24" s="57"/>
      <c r="O24" s="60"/>
      <c r="P24" s="60"/>
      <c r="Q24" s="60"/>
      <c r="R24" s="60"/>
      <c r="S24" s="58"/>
      <c r="T24" s="58"/>
      <c r="U24" s="54"/>
      <c r="V24" s="54"/>
      <c r="W24" s="54"/>
    </row>
    <row r="25" spans="1:23" hidden="1">
      <c r="A25" s="176"/>
      <c r="B25" s="181"/>
      <c r="C25" s="56">
        <f t="shared" si="3"/>
        <v>0</v>
      </c>
      <c r="D25" s="51"/>
      <c r="E25" s="51"/>
      <c r="F25" s="59"/>
      <c r="G25" s="51"/>
      <c r="H25" s="56">
        <f t="shared" si="4"/>
        <v>0</v>
      </c>
      <c r="I25" s="59"/>
      <c r="J25" s="59"/>
      <c r="K25" s="59"/>
      <c r="L25" s="51"/>
      <c r="M25" s="153" t="e">
        <f t="shared" si="1"/>
        <v>#DIV/0!</v>
      </c>
      <c r="N25" s="57"/>
      <c r="O25" s="60"/>
      <c r="P25" s="60"/>
      <c r="Q25" s="60"/>
      <c r="R25" s="60"/>
      <c r="S25" s="58"/>
      <c r="T25" s="58"/>
      <c r="U25" s="54"/>
      <c r="V25" s="54"/>
      <c r="W25" s="54"/>
    </row>
    <row r="26" spans="1:23" hidden="1">
      <c r="A26" s="176"/>
      <c r="B26" s="181" t="s">
        <v>344</v>
      </c>
      <c r="C26" s="56">
        <f t="shared" si="3"/>
        <v>0</v>
      </c>
      <c r="D26" s="51"/>
      <c r="E26" s="51">
        <v>0</v>
      </c>
      <c r="F26" s="59"/>
      <c r="G26" s="51"/>
      <c r="H26" s="56">
        <f t="shared" si="4"/>
        <v>0</v>
      </c>
      <c r="I26" s="59"/>
      <c r="J26" s="59">
        <v>0</v>
      </c>
      <c r="K26" s="59"/>
      <c r="L26" s="51"/>
      <c r="M26" s="153">
        <f>C24/H24</f>
        <v>3673.2692579505301</v>
      </c>
      <c r="N26" s="57"/>
      <c r="O26" s="60"/>
      <c r="P26" s="60"/>
      <c r="Q26" s="60"/>
      <c r="R26" s="60"/>
      <c r="S26" s="58"/>
      <c r="T26" s="58"/>
      <c r="U26" s="54"/>
      <c r="V26" s="54"/>
      <c r="W26" s="54"/>
    </row>
    <row r="27" spans="1:23">
      <c r="A27" s="176"/>
      <c r="B27" s="55" t="s">
        <v>334</v>
      </c>
      <c r="C27" s="56">
        <f>D27+E27+F27</f>
        <v>22171.5</v>
      </c>
      <c r="D27" s="51">
        <v>136</v>
      </c>
      <c r="E27" s="51">
        <v>22010</v>
      </c>
      <c r="F27" s="51">
        <v>25.5</v>
      </c>
      <c r="G27" s="51"/>
      <c r="H27" s="56">
        <f t="shared" si="4"/>
        <v>5.93</v>
      </c>
      <c r="I27" s="51">
        <v>3.4000000000000002E-2</v>
      </c>
      <c r="J27" s="51">
        <v>5.8760000000000003</v>
      </c>
      <c r="K27" s="51">
        <v>0.02</v>
      </c>
      <c r="L27" s="51"/>
      <c r="M27" s="153">
        <f t="shared" si="1"/>
        <v>3738.8701517706577</v>
      </c>
      <c r="N27" s="57"/>
      <c r="O27" s="60"/>
      <c r="P27" s="60"/>
      <c r="Q27" s="60"/>
      <c r="R27" s="60"/>
      <c r="S27" s="58"/>
      <c r="T27" s="54"/>
      <c r="U27" s="54"/>
      <c r="V27" s="54"/>
      <c r="W27" s="54"/>
    </row>
    <row r="28" spans="1:23" s="24" customFormat="1">
      <c r="A28" s="176" t="s">
        <v>126</v>
      </c>
      <c r="B28" s="180" t="s">
        <v>127</v>
      </c>
      <c r="C28" s="56">
        <f>D28+E28+F28</f>
        <v>227017.97700000001</v>
      </c>
      <c r="D28" s="56">
        <f>SUM(D29:D40)</f>
        <v>95583.323999999993</v>
      </c>
      <c r="E28" s="56">
        <f>SUM(E29:E40)</f>
        <v>113179.556</v>
      </c>
      <c r="F28" s="56">
        <f>SUM(F29:F40)</f>
        <v>18255.097000000002</v>
      </c>
      <c r="G28" s="56"/>
      <c r="H28" s="56">
        <f>I28+J28+K28</f>
        <v>56.512999999999998</v>
      </c>
      <c r="I28" s="56">
        <f>SUM(I29:I40)</f>
        <v>23.98</v>
      </c>
      <c r="J28" s="56">
        <f>SUM(J29:J40)</f>
        <v>27.956</v>
      </c>
      <c r="K28" s="56">
        <f>SUM(K29:K40)</f>
        <v>4.577</v>
      </c>
      <c r="L28" s="56"/>
      <c r="M28" s="153">
        <f t="shared" si="1"/>
        <v>4017.0930051492583</v>
      </c>
      <c r="N28" s="57"/>
      <c r="O28" s="154"/>
      <c r="P28" s="154"/>
      <c r="Q28" s="154"/>
      <c r="R28" s="154"/>
      <c r="S28" s="154"/>
      <c r="T28" s="154"/>
      <c r="U28" s="154"/>
      <c r="V28" s="154"/>
      <c r="W28" s="154"/>
    </row>
    <row r="29" spans="1:23">
      <c r="A29" s="176"/>
      <c r="B29" s="181" t="s">
        <v>279</v>
      </c>
      <c r="C29" s="56">
        <f>D29+F29+E29</f>
        <v>19233.47</v>
      </c>
      <c r="D29" s="51">
        <v>16405.02</v>
      </c>
      <c r="E29" s="51"/>
      <c r="F29" s="51">
        <v>2828.45</v>
      </c>
      <c r="G29" s="51"/>
      <c r="H29" s="56">
        <f t="shared" ref="H29" si="5">I29+J29+K29</f>
        <v>4.71</v>
      </c>
      <c r="I29" s="59">
        <v>4.0170000000000003</v>
      </c>
      <c r="J29" s="59"/>
      <c r="K29" s="59">
        <v>0.69299999999999995</v>
      </c>
      <c r="L29" s="51"/>
      <c r="M29" s="153">
        <f t="shared" si="1"/>
        <v>4083.539278131635</v>
      </c>
      <c r="N29" s="57"/>
      <c r="O29" s="60"/>
      <c r="P29" s="60"/>
      <c r="Q29" s="60"/>
      <c r="R29" s="60"/>
      <c r="S29" s="58"/>
      <c r="T29" s="54"/>
      <c r="U29" s="54"/>
      <c r="V29" s="54"/>
      <c r="W29" s="54"/>
    </row>
    <row r="30" spans="1:23" ht="14.25" hidden="1" customHeight="1">
      <c r="A30" s="176"/>
      <c r="B30" s="181" t="s">
        <v>282</v>
      </c>
      <c r="C30" s="56">
        <f t="shared" ref="C30" si="6">D30+E30+F30</f>
        <v>0</v>
      </c>
      <c r="D30" s="59"/>
      <c r="E30" s="59"/>
      <c r="F30" s="59"/>
      <c r="G30" s="51"/>
      <c r="H30" s="56">
        <f>I30+J30+K30</f>
        <v>0</v>
      </c>
      <c r="I30" s="59"/>
      <c r="J30" s="59"/>
      <c r="K30" s="59"/>
      <c r="L30" s="51"/>
      <c r="M30" s="153" t="e">
        <f t="shared" ref="M30" si="7">C30/H30</f>
        <v>#DIV/0!</v>
      </c>
      <c r="N30" s="57"/>
      <c r="O30" s="60"/>
      <c r="P30" s="60"/>
      <c r="Q30" s="60"/>
      <c r="R30" s="60"/>
      <c r="S30" s="58"/>
      <c r="T30" s="58"/>
      <c r="U30" s="58"/>
      <c r="V30" s="58"/>
      <c r="W30" s="54"/>
    </row>
    <row r="31" spans="1:23" ht="14.25" hidden="1" customHeight="1">
      <c r="A31" s="176"/>
      <c r="B31" s="181" t="s">
        <v>341</v>
      </c>
      <c r="C31" s="56">
        <f t="shared" ref="C31:C32" si="8">D31+F31+E31</f>
        <v>0</v>
      </c>
      <c r="D31" s="51"/>
      <c r="E31" s="51"/>
      <c r="F31" s="51"/>
      <c r="G31" s="51"/>
      <c r="H31" s="56">
        <f t="shared" si="4"/>
        <v>0</v>
      </c>
      <c r="I31" s="51"/>
      <c r="J31" s="51"/>
      <c r="K31" s="51"/>
      <c r="L31" s="51"/>
      <c r="M31" s="153"/>
      <c r="N31" s="57"/>
      <c r="O31" s="60"/>
      <c r="P31" s="60"/>
      <c r="Q31" s="60"/>
      <c r="R31" s="60"/>
      <c r="S31" s="58"/>
      <c r="T31" s="58"/>
      <c r="U31" s="58"/>
      <c r="V31" s="58"/>
      <c r="W31" s="54"/>
    </row>
    <row r="32" spans="1:23" ht="14.25" customHeight="1">
      <c r="A32" s="176"/>
      <c r="B32" s="181" t="s">
        <v>280</v>
      </c>
      <c r="C32" s="56">
        <f t="shared" si="8"/>
        <v>12300</v>
      </c>
      <c r="D32" s="51">
        <v>12300</v>
      </c>
      <c r="E32" s="51"/>
      <c r="F32" s="51"/>
      <c r="G32" s="51"/>
      <c r="H32" s="56">
        <f t="shared" si="4"/>
        <v>2.93</v>
      </c>
      <c r="I32" s="51">
        <v>2.93</v>
      </c>
      <c r="J32" s="51"/>
      <c r="K32" s="51"/>
      <c r="L32" s="51"/>
      <c r="M32" s="153">
        <f t="shared" si="1"/>
        <v>4197.952218430034</v>
      </c>
      <c r="N32" s="57"/>
      <c r="O32" s="60"/>
      <c r="P32" s="60"/>
      <c r="Q32" s="60"/>
      <c r="R32" s="60"/>
      <c r="S32" s="58"/>
      <c r="T32" s="58"/>
      <c r="U32" s="58"/>
      <c r="V32" s="58"/>
      <c r="W32" s="54"/>
    </row>
    <row r="33" spans="1:23" ht="14.25" customHeight="1">
      <c r="A33" s="176"/>
      <c r="B33" s="181" t="s">
        <v>350</v>
      </c>
      <c r="C33" s="56">
        <f>D33+E33+F33</f>
        <v>9</v>
      </c>
      <c r="D33" s="51"/>
      <c r="E33" s="51"/>
      <c r="F33" s="51">
        <v>9</v>
      </c>
      <c r="G33" s="51"/>
      <c r="H33" s="56">
        <f t="shared" ref="H33" si="9">I33+J33+K33</f>
        <v>3.0000000000000001E-3</v>
      </c>
      <c r="I33" s="51"/>
      <c r="J33" s="51"/>
      <c r="K33" s="51">
        <v>3.0000000000000001E-3</v>
      </c>
      <c r="L33" s="51"/>
      <c r="M33" s="153">
        <f t="shared" ref="M33" si="10">C33/H33</f>
        <v>3000</v>
      </c>
      <c r="N33" s="57"/>
      <c r="O33" s="60"/>
      <c r="P33" s="60"/>
      <c r="Q33" s="60"/>
      <c r="R33" s="60"/>
      <c r="S33" s="58"/>
      <c r="T33" s="58"/>
      <c r="U33" s="58"/>
      <c r="V33" s="58"/>
      <c r="W33" s="54"/>
    </row>
    <row r="34" spans="1:23" ht="14.25" hidden="1" customHeight="1">
      <c r="A34" s="176"/>
      <c r="B34" s="181"/>
      <c r="C34" s="56"/>
      <c r="D34" s="51"/>
      <c r="E34" s="51"/>
      <c r="F34" s="51"/>
      <c r="G34" s="51"/>
      <c r="H34" s="56"/>
      <c r="I34" s="51"/>
      <c r="J34" s="51"/>
      <c r="K34" s="51"/>
      <c r="L34" s="51"/>
      <c r="M34" s="153"/>
      <c r="N34" s="57"/>
      <c r="O34" s="60"/>
      <c r="P34" s="60"/>
      <c r="Q34" s="60"/>
      <c r="R34" s="60"/>
      <c r="S34" s="58"/>
      <c r="T34" s="58"/>
      <c r="U34" s="58"/>
      <c r="V34" s="58"/>
      <c r="W34" s="54"/>
    </row>
    <row r="35" spans="1:23" ht="14.25" hidden="1" customHeight="1">
      <c r="A35" s="176"/>
      <c r="B35" s="181"/>
      <c r="C35" s="56"/>
      <c r="D35" s="51"/>
      <c r="E35" s="51"/>
      <c r="F35" s="51"/>
      <c r="G35" s="51"/>
      <c r="H35" s="56"/>
      <c r="I35" s="51"/>
      <c r="J35" s="51"/>
      <c r="K35" s="51"/>
      <c r="L35" s="51"/>
      <c r="M35" s="153"/>
      <c r="N35" s="57"/>
      <c r="O35" s="60"/>
      <c r="P35" s="60"/>
      <c r="Q35" s="60"/>
      <c r="R35" s="60"/>
      <c r="S35" s="58"/>
      <c r="T35" s="58"/>
      <c r="U35" s="58"/>
      <c r="V35" s="58"/>
      <c r="W35" s="54"/>
    </row>
    <row r="36" spans="1:23" ht="14.25" customHeight="1">
      <c r="A36" s="176"/>
      <c r="B36" s="202" t="s">
        <v>304</v>
      </c>
      <c r="C36" s="56">
        <f t="shared" ref="C36" si="11">D36+F36+E36</f>
        <v>163220.55300000001</v>
      </c>
      <c r="D36" s="51">
        <v>41142.919000000002</v>
      </c>
      <c r="E36" s="51">
        <v>109247.007</v>
      </c>
      <c r="F36" s="51">
        <v>12830.627</v>
      </c>
      <c r="G36" s="51"/>
      <c r="H36" s="56">
        <f t="shared" ref="H36:H37" si="12">I36+J36+K36</f>
        <v>40.978999999999999</v>
      </c>
      <c r="I36" s="51">
        <v>10.733000000000001</v>
      </c>
      <c r="J36" s="51">
        <v>26.968</v>
      </c>
      <c r="K36" s="51">
        <v>3.278</v>
      </c>
      <c r="L36" s="51"/>
      <c r="M36" s="153">
        <f t="shared" ref="M36:M39" si="13">C36/H36</f>
        <v>3983.0291856804711</v>
      </c>
      <c r="N36" s="57"/>
      <c r="O36" s="60"/>
      <c r="P36" s="60"/>
      <c r="Q36" s="60"/>
      <c r="R36" s="60"/>
      <c r="S36" s="58"/>
      <c r="T36" s="58"/>
      <c r="U36" s="58"/>
      <c r="V36" s="58"/>
      <c r="W36" s="54"/>
    </row>
    <row r="37" spans="1:23" ht="14.25" hidden="1" customHeight="1">
      <c r="A37" s="176"/>
      <c r="B37" s="202" t="s">
        <v>282</v>
      </c>
      <c r="C37" s="56">
        <f t="shared" ref="C37" si="14">D37+F37+E37</f>
        <v>0</v>
      </c>
      <c r="D37" s="51"/>
      <c r="E37" s="51"/>
      <c r="F37" s="51"/>
      <c r="G37" s="51"/>
      <c r="H37" s="56">
        <f t="shared" si="12"/>
        <v>0</v>
      </c>
      <c r="I37" s="51"/>
      <c r="J37" s="51"/>
      <c r="K37" s="51"/>
      <c r="L37" s="51"/>
      <c r="M37" s="153" t="e">
        <f t="shared" si="13"/>
        <v>#DIV/0!</v>
      </c>
      <c r="N37" s="57"/>
      <c r="O37" s="60"/>
      <c r="P37" s="60"/>
      <c r="Q37" s="60"/>
      <c r="R37" s="60"/>
      <c r="S37" s="58"/>
      <c r="T37" s="58"/>
      <c r="U37" s="58"/>
      <c r="V37" s="58"/>
      <c r="W37" s="54"/>
    </row>
    <row r="38" spans="1:23" ht="14.25" customHeight="1">
      <c r="A38" s="176"/>
      <c r="B38" s="202" t="s">
        <v>336</v>
      </c>
      <c r="C38" s="56">
        <f t="shared" ref="C38" si="15">D38+F38+E38</f>
        <v>15500</v>
      </c>
      <c r="D38" s="51">
        <v>15500</v>
      </c>
      <c r="E38" s="51"/>
      <c r="F38" s="51"/>
      <c r="G38" s="51"/>
      <c r="H38" s="56">
        <f t="shared" ref="H38:H39" si="16">I38+J38+K38</f>
        <v>3.867</v>
      </c>
      <c r="I38" s="51">
        <v>3.867</v>
      </c>
      <c r="J38" s="51"/>
      <c r="K38" s="51"/>
      <c r="L38" s="51"/>
      <c r="M38" s="153">
        <f t="shared" si="13"/>
        <v>4008.2751486940783</v>
      </c>
      <c r="N38" s="57"/>
      <c r="O38" s="60"/>
      <c r="P38" s="60"/>
      <c r="Q38" s="60"/>
      <c r="R38" s="60"/>
      <c r="S38" s="58"/>
      <c r="T38" s="58"/>
      <c r="U38" s="58"/>
      <c r="V38" s="58"/>
      <c r="W38" s="54"/>
    </row>
    <row r="39" spans="1:23">
      <c r="A39" s="176"/>
      <c r="B39" s="55" t="s">
        <v>345</v>
      </c>
      <c r="C39" s="56">
        <f>D39+E39+F39</f>
        <v>3946</v>
      </c>
      <c r="D39" s="51">
        <v>378</v>
      </c>
      <c r="E39" s="51">
        <v>3568</v>
      </c>
      <c r="F39" s="51"/>
      <c r="G39" s="51"/>
      <c r="H39" s="56">
        <f t="shared" si="16"/>
        <v>1.0329999999999999</v>
      </c>
      <c r="I39" s="51">
        <v>0.13300000000000001</v>
      </c>
      <c r="J39" s="51">
        <v>0.9</v>
      </c>
      <c r="K39" s="51"/>
      <c r="L39" s="51"/>
      <c r="M39" s="153">
        <f t="shared" si="13"/>
        <v>3819.9419167473379</v>
      </c>
      <c r="N39" s="57"/>
      <c r="O39" s="60"/>
      <c r="P39" s="60"/>
      <c r="Q39" s="60"/>
      <c r="R39" s="60"/>
      <c r="S39" s="58"/>
      <c r="T39" s="54"/>
      <c r="U39" s="54"/>
      <c r="V39" s="54"/>
      <c r="W39" s="54"/>
    </row>
    <row r="40" spans="1:23" ht="14.25" customHeight="1">
      <c r="A40" s="176"/>
      <c r="B40" s="181" t="s">
        <v>305</v>
      </c>
      <c r="C40" s="56">
        <f>D40+F40+E40</f>
        <v>12808.954000000002</v>
      </c>
      <c r="D40" s="51">
        <v>9857.3850000000002</v>
      </c>
      <c r="E40" s="51">
        <v>364.54899999999998</v>
      </c>
      <c r="F40" s="51">
        <v>2587.02</v>
      </c>
      <c r="G40" s="51"/>
      <c r="H40" s="56">
        <f t="shared" si="4"/>
        <v>2.9909999999999997</v>
      </c>
      <c r="I40" s="59">
        <v>2.2999999999999998</v>
      </c>
      <c r="J40" s="59">
        <v>8.7999999999999995E-2</v>
      </c>
      <c r="K40" s="51">
        <v>0.60299999999999998</v>
      </c>
      <c r="L40" s="51"/>
      <c r="M40" s="153">
        <f t="shared" si="1"/>
        <v>4282.4988298228027</v>
      </c>
      <c r="N40" s="57"/>
      <c r="O40" s="60"/>
      <c r="P40" s="60"/>
      <c r="Q40" s="60"/>
      <c r="R40" s="60"/>
      <c r="S40" s="58"/>
      <c r="T40" s="58"/>
      <c r="U40" s="58"/>
      <c r="V40" s="58"/>
      <c r="W40" s="54"/>
    </row>
    <row r="41" spans="1:23">
      <c r="A41" s="182" t="s">
        <v>128</v>
      </c>
      <c r="B41" s="183" t="s">
        <v>129</v>
      </c>
      <c r="C41" s="56">
        <f>D41+E41+F41</f>
        <v>36575.928</v>
      </c>
      <c r="D41" s="56">
        <f>SUM(D42:D47)</f>
        <v>5761.8069999999998</v>
      </c>
      <c r="E41" s="56">
        <f>SUM(E42:E47)</f>
        <v>30546.986000000001</v>
      </c>
      <c r="F41" s="56">
        <f>SUM(F42:F47)</f>
        <v>267.13499999999999</v>
      </c>
      <c r="G41" s="56"/>
      <c r="H41" s="56">
        <f t="shared" si="4"/>
        <v>10.205</v>
      </c>
      <c r="I41" s="56">
        <f>SUM(I42:I47)</f>
        <v>1.704</v>
      </c>
      <c r="J41" s="56">
        <f>SUM(J42:J47)</f>
        <v>8.4329999999999998</v>
      </c>
      <c r="K41" s="56">
        <f>SUM(K42:K47)</f>
        <v>6.8000000000000005E-2</v>
      </c>
      <c r="L41" s="56"/>
      <c r="M41" s="153">
        <f t="shared" si="1"/>
        <v>3584.1183733463986</v>
      </c>
      <c r="N41" s="57"/>
      <c r="O41" s="154"/>
      <c r="P41" s="154"/>
      <c r="Q41" s="154"/>
      <c r="R41" s="154"/>
      <c r="S41" s="154"/>
      <c r="T41" s="154"/>
      <c r="U41" s="154"/>
      <c r="V41" s="154"/>
      <c r="W41" s="154"/>
    </row>
    <row r="42" spans="1:23">
      <c r="A42" s="176"/>
      <c r="B42" s="181" t="s">
        <v>343</v>
      </c>
      <c r="C42" s="56">
        <f>D42+E42+F42</f>
        <v>89.995999999999995</v>
      </c>
      <c r="D42" s="51"/>
      <c r="E42" s="51"/>
      <c r="F42" s="51">
        <v>89.995999999999995</v>
      </c>
      <c r="G42" s="51"/>
      <c r="H42" s="56">
        <f t="shared" si="4"/>
        <v>2.4E-2</v>
      </c>
      <c r="I42" s="51"/>
      <c r="J42" s="51"/>
      <c r="K42" s="51">
        <v>2.4E-2</v>
      </c>
      <c r="L42" s="51"/>
      <c r="M42" s="153">
        <f t="shared" si="1"/>
        <v>3749.833333333333</v>
      </c>
      <c r="N42" s="57"/>
      <c r="O42" s="52"/>
      <c r="P42" s="52"/>
      <c r="Q42" s="52"/>
      <c r="R42" s="52"/>
      <c r="S42" s="58"/>
      <c r="T42" s="54"/>
      <c r="U42" s="54"/>
      <c r="V42" s="54"/>
      <c r="W42" s="54"/>
    </row>
    <row r="43" spans="1:23">
      <c r="A43" s="176"/>
      <c r="B43" s="181" t="s">
        <v>313</v>
      </c>
      <c r="C43" s="56">
        <f>D43+E43+F43</f>
        <v>142.86600000000001</v>
      </c>
      <c r="D43" s="51"/>
      <c r="E43" s="51">
        <v>21.370999999999999</v>
      </c>
      <c r="F43" s="51">
        <v>121.495</v>
      </c>
      <c r="G43" s="51"/>
      <c r="H43" s="56">
        <f t="shared" ref="H43" si="17">I43+J43+K43</f>
        <v>3.4000000000000002E-2</v>
      </c>
      <c r="I43" s="51"/>
      <c r="J43" s="51">
        <v>6.0000000000000001E-3</v>
      </c>
      <c r="K43" s="51">
        <v>2.8000000000000001E-2</v>
      </c>
      <c r="L43" s="51"/>
      <c r="M43" s="153">
        <f t="shared" ref="M43" si="18">C43/H43</f>
        <v>4201.9411764705883</v>
      </c>
      <c r="N43" s="57"/>
      <c r="O43" s="52"/>
      <c r="P43" s="52"/>
      <c r="Q43" s="52"/>
      <c r="R43" s="52"/>
      <c r="S43" s="58"/>
      <c r="T43" s="54"/>
      <c r="U43" s="54"/>
      <c r="V43" s="54"/>
      <c r="W43" s="54"/>
    </row>
    <row r="44" spans="1:23">
      <c r="A44" s="176"/>
      <c r="B44" s="181" t="s">
        <v>301</v>
      </c>
      <c r="C44" s="56">
        <f t="shared" ref="C44" si="19">D44+E44+F44</f>
        <v>30281.259000000002</v>
      </c>
      <c r="D44" s="51"/>
      <c r="E44" s="51">
        <v>30225.615000000002</v>
      </c>
      <c r="F44" s="51">
        <v>55.643999999999998</v>
      </c>
      <c r="G44" s="51"/>
      <c r="H44" s="56">
        <f t="shared" si="4"/>
        <v>8.343</v>
      </c>
      <c r="I44" s="51"/>
      <c r="J44" s="51">
        <v>8.327</v>
      </c>
      <c r="K44" s="51">
        <v>1.6E-2</v>
      </c>
      <c r="L44" s="51"/>
      <c r="M44" s="153">
        <f t="shared" si="1"/>
        <v>3629.5408126573179</v>
      </c>
      <c r="N44" s="57"/>
      <c r="O44" s="52"/>
      <c r="P44" s="52"/>
      <c r="Q44" s="52"/>
      <c r="R44" s="52"/>
      <c r="S44" s="58"/>
      <c r="T44" s="54"/>
      <c r="U44" s="54"/>
      <c r="V44" s="54"/>
      <c r="W44" s="54"/>
    </row>
    <row r="45" spans="1:23">
      <c r="A45" s="176"/>
      <c r="B45" s="181" t="s">
        <v>303</v>
      </c>
      <c r="C45" s="56">
        <f t="shared" ref="C45" si="20">D45+E45+F45</f>
        <v>5761.8069999999998</v>
      </c>
      <c r="D45" s="51">
        <v>5761.8069999999998</v>
      </c>
      <c r="E45" s="51"/>
      <c r="F45" s="51"/>
      <c r="G45" s="51"/>
      <c r="H45" s="56">
        <f t="shared" ref="H45" si="21">I45+J45+K45</f>
        <v>1.704</v>
      </c>
      <c r="I45" s="51">
        <v>1.704</v>
      </c>
      <c r="J45" s="51"/>
      <c r="K45" s="51"/>
      <c r="L45" s="51"/>
      <c r="M45" s="153">
        <f t="shared" ref="M45" si="22">C45/H45</f>
        <v>3381.3421361502346</v>
      </c>
      <c r="N45" s="57"/>
      <c r="O45" s="52"/>
      <c r="P45" s="52"/>
      <c r="Q45" s="52"/>
      <c r="R45" s="52"/>
      <c r="S45" s="58"/>
      <c r="T45" s="54"/>
      <c r="U45" s="54"/>
      <c r="V45" s="54"/>
      <c r="W45" s="54"/>
    </row>
    <row r="46" spans="1:23">
      <c r="A46" s="176"/>
      <c r="B46" s="181" t="s">
        <v>283</v>
      </c>
      <c r="C46" s="56">
        <f>D46+E46+F46</f>
        <v>300</v>
      </c>
      <c r="D46" s="51"/>
      <c r="E46" s="51">
        <v>300</v>
      </c>
      <c r="F46" s="51"/>
      <c r="G46" s="51"/>
      <c r="H46" s="56">
        <f>I46+J46+K46</f>
        <v>0.1</v>
      </c>
      <c r="I46" s="51"/>
      <c r="J46" s="51">
        <v>0.1</v>
      </c>
      <c r="K46" s="51"/>
      <c r="L46" s="51"/>
      <c r="M46" s="153">
        <f>C46/H46</f>
        <v>3000</v>
      </c>
      <c r="N46" s="57"/>
      <c r="O46" s="52"/>
      <c r="P46" s="52"/>
      <c r="Q46" s="52"/>
      <c r="R46" s="52"/>
      <c r="S46" s="58"/>
      <c r="T46" s="54"/>
      <c r="U46" s="54"/>
      <c r="V46" s="54"/>
      <c r="W46" s="54"/>
    </row>
    <row r="47" spans="1:23" hidden="1">
      <c r="A47" s="176"/>
      <c r="B47" s="181"/>
      <c r="C47" s="56">
        <f>D47+E47+F47</f>
        <v>0</v>
      </c>
      <c r="D47" s="51"/>
      <c r="E47" s="51"/>
      <c r="F47" s="51"/>
      <c r="G47" s="51"/>
      <c r="H47" s="56">
        <f t="shared" si="4"/>
        <v>0</v>
      </c>
      <c r="I47" s="51"/>
      <c r="J47" s="51"/>
      <c r="K47" s="51"/>
      <c r="L47" s="51"/>
      <c r="M47" s="153" t="e">
        <f t="shared" si="1"/>
        <v>#DIV/0!</v>
      </c>
      <c r="N47" s="57"/>
      <c r="O47" s="52"/>
      <c r="P47" s="52"/>
      <c r="Q47" s="52"/>
      <c r="R47" s="52"/>
      <c r="S47" s="58"/>
      <c r="T47" s="54"/>
      <c r="U47" s="58"/>
      <c r="V47" s="54"/>
      <c r="W47" s="54"/>
    </row>
    <row r="48" spans="1:23" s="24" customFormat="1">
      <c r="A48" s="182" t="s">
        <v>130</v>
      </c>
      <c r="B48" s="178" t="s">
        <v>131</v>
      </c>
      <c r="C48" s="56">
        <f>C41+C17+C9</f>
        <v>307634.897</v>
      </c>
      <c r="D48" s="56">
        <f>D41+D17+D9</f>
        <v>110869.977</v>
      </c>
      <c r="E48" s="56">
        <f>E41+E17+E9</f>
        <v>167399.375</v>
      </c>
      <c r="F48" s="56">
        <f>F41+F17+F9</f>
        <v>29365.544999999998</v>
      </c>
      <c r="G48" s="56"/>
      <c r="H48" s="56">
        <f>H41+H17+H9</f>
        <v>78.707999999999998</v>
      </c>
      <c r="I48" s="56">
        <f>I41+I17+I9</f>
        <v>28.323</v>
      </c>
      <c r="J48" s="56">
        <f>J41+J17+J9</f>
        <v>42.836999999999996</v>
      </c>
      <c r="K48" s="56">
        <f>K41+K17+K9</f>
        <v>7.548</v>
      </c>
      <c r="L48" s="56"/>
      <c r="M48" s="153">
        <f t="shared" si="1"/>
        <v>3908.559447578391</v>
      </c>
      <c r="N48" s="57"/>
      <c r="O48" s="154"/>
      <c r="P48" s="154"/>
      <c r="Q48" s="154"/>
      <c r="R48" s="154"/>
      <c r="S48" s="154"/>
      <c r="T48" s="154"/>
      <c r="U48" s="154"/>
      <c r="V48" s="154"/>
      <c r="W48" s="154"/>
    </row>
    <row r="49" spans="1:23">
      <c r="C49" s="200"/>
      <c r="D49" s="200"/>
      <c r="E49" s="200"/>
      <c r="F49" s="200"/>
      <c r="H49" s="200"/>
      <c r="I49" s="200"/>
      <c r="J49" s="200"/>
      <c r="K49" s="200"/>
    </row>
    <row r="50" spans="1:23">
      <c r="B50" s="200"/>
      <c r="C50" s="200"/>
      <c r="D50" s="200"/>
      <c r="E50" s="200"/>
      <c r="F50" s="200"/>
    </row>
    <row r="52" spans="1:23" s="24" customFormat="1" ht="25.5" customHeight="1">
      <c r="A52" s="290" t="s">
        <v>104</v>
      </c>
      <c r="B52" s="290" t="s">
        <v>14</v>
      </c>
      <c r="C52" s="291" t="s">
        <v>105</v>
      </c>
      <c r="D52" s="291"/>
      <c r="E52" s="291"/>
      <c r="F52" s="291"/>
      <c r="G52" s="291"/>
      <c r="H52" s="294" t="s">
        <v>106</v>
      </c>
      <c r="I52" s="294"/>
      <c r="J52" s="294"/>
      <c r="K52" s="294"/>
      <c r="L52" s="294"/>
      <c r="M52" s="295" t="s">
        <v>107</v>
      </c>
      <c r="N52" s="296" t="s">
        <v>108</v>
      </c>
      <c r="O52" s="297"/>
      <c r="P52" s="297"/>
      <c r="Q52" s="297"/>
      <c r="R52" s="298"/>
      <c r="S52" s="299" t="s">
        <v>109</v>
      </c>
      <c r="T52" s="299"/>
      <c r="U52" s="299"/>
      <c r="V52" s="299"/>
      <c r="W52" s="299"/>
    </row>
    <row r="53" spans="1:23" s="24" customFormat="1" ht="18" customHeight="1">
      <c r="A53" s="290"/>
      <c r="B53" s="290"/>
      <c r="C53" s="46" t="s">
        <v>110</v>
      </c>
      <c r="D53" s="46" t="s">
        <v>6</v>
      </c>
      <c r="E53" s="46" t="s">
        <v>7</v>
      </c>
      <c r="F53" s="46" t="s">
        <v>111</v>
      </c>
      <c r="G53" s="46" t="s">
        <v>9</v>
      </c>
      <c r="H53" s="46" t="s">
        <v>110</v>
      </c>
      <c r="I53" s="46" t="s">
        <v>6</v>
      </c>
      <c r="J53" s="46" t="s">
        <v>7</v>
      </c>
      <c r="K53" s="46" t="s">
        <v>111</v>
      </c>
      <c r="L53" s="46" t="s">
        <v>9</v>
      </c>
      <c r="M53" s="295"/>
      <c r="N53" s="26" t="s">
        <v>110</v>
      </c>
      <c r="O53" s="47" t="s">
        <v>6</v>
      </c>
      <c r="P53" s="47" t="s">
        <v>7</v>
      </c>
      <c r="Q53" s="47" t="s">
        <v>111</v>
      </c>
      <c r="R53" s="47" t="s">
        <v>9</v>
      </c>
      <c r="S53" s="26" t="s">
        <v>110</v>
      </c>
      <c r="T53" s="26" t="s">
        <v>6</v>
      </c>
      <c r="U53" s="26" t="s">
        <v>7</v>
      </c>
      <c r="V53" s="26" t="s">
        <v>111</v>
      </c>
      <c r="W53" s="26" t="s">
        <v>9</v>
      </c>
    </row>
    <row r="54" spans="1:23" s="50" customFormat="1" ht="13.5" customHeight="1">
      <c r="A54" s="48">
        <v>1</v>
      </c>
      <c r="B54" s="49">
        <f t="shared" ref="B54" si="23">+A54+1</f>
        <v>2</v>
      </c>
      <c r="C54" s="49">
        <f>+B54+1</f>
        <v>3</v>
      </c>
      <c r="D54" s="49">
        <f t="shared" ref="D54:W54" si="24">+C54+1</f>
        <v>4</v>
      </c>
      <c r="E54" s="49">
        <f t="shared" si="24"/>
        <v>5</v>
      </c>
      <c r="F54" s="49">
        <f t="shared" si="24"/>
        <v>6</v>
      </c>
      <c r="G54" s="49">
        <f t="shared" si="24"/>
        <v>7</v>
      </c>
      <c r="H54" s="49">
        <f t="shared" si="24"/>
        <v>8</v>
      </c>
      <c r="I54" s="49">
        <f t="shared" si="24"/>
        <v>9</v>
      </c>
      <c r="J54" s="49">
        <f t="shared" si="24"/>
        <v>10</v>
      </c>
      <c r="K54" s="49">
        <f t="shared" si="24"/>
        <v>11</v>
      </c>
      <c r="L54" s="49">
        <f t="shared" si="24"/>
        <v>12</v>
      </c>
      <c r="M54" s="49">
        <f t="shared" si="24"/>
        <v>13</v>
      </c>
      <c r="N54" s="49">
        <f t="shared" si="24"/>
        <v>14</v>
      </c>
      <c r="O54" s="49">
        <f t="shared" si="24"/>
        <v>15</v>
      </c>
      <c r="P54" s="49">
        <f t="shared" si="24"/>
        <v>16</v>
      </c>
      <c r="Q54" s="49">
        <f t="shared" si="24"/>
        <v>17</v>
      </c>
      <c r="R54" s="49">
        <f t="shared" si="24"/>
        <v>18</v>
      </c>
      <c r="S54" s="49">
        <f t="shared" si="24"/>
        <v>19</v>
      </c>
      <c r="T54" s="49">
        <f t="shared" si="24"/>
        <v>20</v>
      </c>
      <c r="U54" s="49">
        <f t="shared" si="24"/>
        <v>21</v>
      </c>
      <c r="V54" s="49">
        <f t="shared" si="24"/>
        <v>22</v>
      </c>
      <c r="W54" s="49">
        <f t="shared" si="24"/>
        <v>23</v>
      </c>
    </row>
    <row r="55" spans="1:23" ht="15" customHeight="1">
      <c r="A55" s="287" t="str">
        <f>'П1.5'!I4</f>
        <v>План 2 полугодие 2024г.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9"/>
    </row>
    <row r="56" spans="1:23" s="24" customFormat="1">
      <c r="A56" s="174">
        <v>1</v>
      </c>
      <c r="B56" s="175" t="s">
        <v>16</v>
      </c>
      <c r="C56" s="56">
        <f>SUM(D56:F56)</f>
        <v>1982.9619999999998</v>
      </c>
      <c r="D56" s="56">
        <f>D58+D59</f>
        <v>127.309</v>
      </c>
      <c r="E56" s="56">
        <f>SUM(E57:E60)</f>
        <v>0</v>
      </c>
      <c r="F56" s="56">
        <f>F59+F60+F63+F58</f>
        <v>1855.6529999999998</v>
      </c>
      <c r="G56" s="56"/>
      <c r="H56" s="56">
        <f>SUM(I56:K56)</f>
        <v>0.56300000000000006</v>
      </c>
      <c r="I56" s="56">
        <f>I58+I59</f>
        <v>3.6999999999999998E-2</v>
      </c>
      <c r="J56" s="56">
        <f>J58+J59</f>
        <v>0</v>
      </c>
      <c r="K56" s="56">
        <f>K59+K60+K63+K58</f>
        <v>0.52600000000000002</v>
      </c>
      <c r="L56" s="56"/>
      <c r="M56" s="153">
        <f>C56/H56</f>
        <v>3522.1349911190046</v>
      </c>
      <c r="N56" s="57"/>
      <c r="O56" s="154"/>
      <c r="P56" s="154"/>
      <c r="Q56" s="154"/>
      <c r="R56" s="154"/>
      <c r="S56" s="154"/>
      <c r="T56" s="154"/>
      <c r="U56" s="154"/>
      <c r="V56" s="154"/>
      <c r="W56" s="154"/>
    </row>
    <row r="57" spans="1:23">
      <c r="A57" s="176" t="s">
        <v>59</v>
      </c>
      <c r="B57" s="177" t="s">
        <v>17</v>
      </c>
      <c r="C57" s="56"/>
      <c r="D57" s="51"/>
      <c r="E57" s="51"/>
      <c r="F57" s="51"/>
      <c r="G57" s="51"/>
      <c r="H57" s="56"/>
      <c r="I57" s="51"/>
      <c r="J57" s="51"/>
      <c r="K57" s="51"/>
      <c r="L57" s="51"/>
      <c r="M57" s="153"/>
      <c r="N57" s="57"/>
      <c r="O57" s="52"/>
      <c r="P57" s="52"/>
      <c r="Q57" s="52"/>
      <c r="R57" s="52"/>
      <c r="S57" s="53"/>
      <c r="T57" s="54"/>
      <c r="U57" s="54"/>
      <c r="V57" s="54"/>
      <c r="W57" s="54"/>
    </row>
    <row r="58" spans="1:23" s="24" customFormat="1" ht="13.5" customHeight="1">
      <c r="A58" s="176" t="s">
        <v>112</v>
      </c>
      <c r="B58" s="177" t="s">
        <v>113</v>
      </c>
      <c r="C58" s="56">
        <f>D58+F58</f>
        <v>76.501999999999995</v>
      </c>
      <c r="D58" s="51"/>
      <c r="E58" s="51"/>
      <c r="F58" s="51">
        <v>76.501999999999995</v>
      </c>
      <c r="G58" s="51"/>
      <c r="H58" s="56">
        <f>I58+K58</f>
        <v>2.1999999999999999E-2</v>
      </c>
      <c r="I58" s="51"/>
      <c r="J58" s="51"/>
      <c r="K58" s="51">
        <v>2.1999999999999999E-2</v>
      </c>
      <c r="L58" s="51"/>
      <c r="M58" s="153">
        <f t="shared" ref="M58:M59" si="25">C58/H58</f>
        <v>3477.3636363636365</v>
      </c>
      <c r="N58" s="57"/>
      <c r="O58" s="52"/>
      <c r="P58" s="52"/>
      <c r="Q58" s="52"/>
      <c r="R58" s="52"/>
      <c r="S58" s="53"/>
      <c r="T58" s="54"/>
      <c r="U58" s="54"/>
      <c r="V58" s="54"/>
      <c r="W58" s="54"/>
    </row>
    <row r="59" spans="1:23" s="24" customFormat="1">
      <c r="A59" s="176" t="s">
        <v>114</v>
      </c>
      <c r="B59" s="177" t="s">
        <v>115</v>
      </c>
      <c r="C59" s="56">
        <f>D59+F59+E59</f>
        <v>1889.09</v>
      </c>
      <c r="D59" s="51">
        <v>127.309</v>
      </c>
      <c r="E59" s="51"/>
      <c r="F59" s="51">
        <v>1761.7809999999999</v>
      </c>
      <c r="G59" s="51"/>
      <c r="H59" s="56">
        <f>SUM(I59:K59)</f>
        <v>0.53700000000000003</v>
      </c>
      <c r="I59" s="51">
        <v>3.6999999999999998E-2</v>
      </c>
      <c r="J59" s="51"/>
      <c r="K59" s="51">
        <v>0.5</v>
      </c>
      <c r="L59" s="51"/>
      <c r="M59" s="153">
        <f t="shared" si="25"/>
        <v>3517.8584729981376</v>
      </c>
      <c r="N59" s="57"/>
      <c r="O59" s="52"/>
      <c r="P59" s="52"/>
      <c r="Q59" s="52"/>
      <c r="R59" s="52"/>
      <c r="S59" s="53"/>
      <c r="T59" s="54"/>
      <c r="U59" s="54"/>
      <c r="V59" s="54"/>
      <c r="W59" s="54"/>
    </row>
    <row r="60" spans="1:23" s="24" customFormat="1">
      <c r="A60" s="176" t="s">
        <v>116</v>
      </c>
      <c r="B60" s="177" t="s">
        <v>117</v>
      </c>
      <c r="C60" s="56">
        <f>SUM(D60:F60)</f>
        <v>0</v>
      </c>
      <c r="D60" s="51"/>
      <c r="E60" s="51"/>
      <c r="F60" s="51"/>
      <c r="G60" s="51"/>
      <c r="H60" s="56">
        <f>SUM(J60:K60)</f>
        <v>0</v>
      </c>
      <c r="I60" s="51"/>
      <c r="J60" s="51"/>
      <c r="K60" s="51"/>
      <c r="L60" s="51"/>
      <c r="M60" s="153"/>
      <c r="N60" s="57"/>
      <c r="O60" s="52"/>
      <c r="P60" s="52"/>
      <c r="Q60" s="52"/>
      <c r="R60" s="52"/>
      <c r="S60" s="53"/>
      <c r="T60" s="54"/>
      <c r="U60" s="54"/>
      <c r="V60" s="54"/>
      <c r="W60" s="54"/>
    </row>
    <row r="61" spans="1:23" s="24" customFormat="1">
      <c r="A61" s="176" t="s">
        <v>60</v>
      </c>
      <c r="B61" s="177" t="s">
        <v>18</v>
      </c>
      <c r="C61" s="56"/>
      <c r="D61" s="51"/>
      <c r="E61" s="51"/>
      <c r="F61" s="51"/>
      <c r="G61" s="51"/>
      <c r="H61" s="56"/>
      <c r="I61" s="51"/>
      <c r="J61" s="51"/>
      <c r="K61" s="51"/>
      <c r="L61" s="51"/>
      <c r="M61" s="153"/>
      <c r="N61" s="57"/>
      <c r="O61" s="52"/>
      <c r="P61" s="52"/>
      <c r="Q61" s="52"/>
      <c r="R61" s="52"/>
      <c r="S61" s="53"/>
      <c r="T61" s="54"/>
      <c r="U61" s="54"/>
      <c r="V61" s="54"/>
      <c r="W61" s="54"/>
    </row>
    <row r="62" spans="1:23" s="24" customFormat="1">
      <c r="A62" s="176" t="s">
        <v>118</v>
      </c>
      <c r="B62" s="177" t="s">
        <v>113</v>
      </c>
      <c r="C62" s="56"/>
      <c r="D62" s="51"/>
      <c r="E62" s="51"/>
      <c r="F62" s="51"/>
      <c r="G62" s="51"/>
      <c r="H62" s="56"/>
      <c r="I62" s="51"/>
      <c r="J62" s="51"/>
      <c r="K62" s="51"/>
      <c r="L62" s="51"/>
      <c r="M62" s="153"/>
      <c r="N62" s="57"/>
      <c r="O62" s="52"/>
      <c r="P62" s="52"/>
      <c r="Q62" s="52"/>
      <c r="R62" s="52"/>
      <c r="S62" s="53"/>
      <c r="T62" s="54"/>
      <c r="U62" s="54"/>
      <c r="V62" s="54"/>
      <c r="W62" s="54"/>
    </row>
    <row r="63" spans="1:23" s="24" customFormat="1">
      <c r="A63" s="176" t="s">
        <v>119</v>
      </c>
      <c r="B63" s="177" t="s">
        <v>120</v>
      </c>
      <c r="C63" s="56">
        <f>D63+F63</f>
        <v>17.37</v>
      </c>
      <c r="D63" s="51"/>
      <c r="E63" s="51"/>
      <c r="F63" s="51">
        <v>17.37</v>
      </c>
      <c r="G63" s="51"/>
      <c r="H63" s="56">
        <f>I63+K63</f>
        <v>4.0000000000000001E-3</v>
      </c>
      <c r="I63" s="51"/>
      <c r="J63" s="51"/>
      <c r="K63" s="51">
        <v>4.0000000000000001E-3</v>
      </c>
      <c r="L63" s="51"/>
      <c r="M63" s="153">
        <f t="shared" ref="M63:M64" si="26">C63/H63</f>
        <v>4342.5</v>
      </c>
      <c r="N63" s="57"/>
      <c r="O63" s="154"/>
      <c r="P63" s="154"/>
      <c r="Q63" s="154"/>
      <c r="R63" s="154"/>
      <c r="S63" s="154"/>
      <c r="T63" s="154"/>
      <c r="U63" s="154"/>
      <c r="V63" s="154"/>
      <c r="W63" s="154"/>
    </row>
    <row r="64" spans="1:23" s="24" customFormat="1">
      <c r="A64" s="174" t="s">
        <v>19</v>
      </c>
      <c r="B64" s="178" t="s">
        <v>20</v>
      </c>
      <c r="C64" s="56">
        <f>C69+C75</f>
        <v>278907.11199999996</v>
      </c>
      <c r="D64" s="56">
        <f>D69+D75</f>
        <v>100809.65299999999</v>
      </c>
      <c r="E64" s="56">
        <f>E69+E75</f>
        <v>152180.28899999999</v>
      </c>
      <c r="F64" s="56">
        <f>F69+F75</f>
        <v>25917.17</v>
      </c>
      <c r="G64" s="56"/>
      <c r="H64" s="56">
        <f t="shared" ref="H64" si="27">I64+J64+K64</f>
        <v>69.340999999999994</v>
      </c>
      <c r="I64" s="56">
        <f>I69+I75</f>
        <v>25.076999999999998</v>
      </c>
      <c r="J64" s="56">
        <f>J69+J75</f>
        <v>37.799999999999997</v>
      </c>
      <c r="K64" s="56">
        <f>K69+K75</f>
        <v>6.4640000000000004</v>
      </c>
      <c r="L64" s="56"/>
      <c r="M64" s="153">
        <f t="shared" si="26"/>
        <v>4022.2539623022453</v>
      </c>
      <c r="N64" s="57"/>
      <c r="O64" s="154"/>
      <c r="P64" s="154"/>
      <c r="Q64" s="154"/>
      <c r="R64" s="154"/>
      <c r="S64" s="154"/>
      <c r="T64" s="154"/>
      <c r="U64" s="154"/>
      <c r="V64" s="154"/>
      <c r="W64" s="154"/>
    </row>
    <row r="65" spans="1:23" s="24" customFormat="1">
      <c r="A65" s="176" t="s">
        <v>76</v>
      </c>
      <c r="B65" s="55" t="s">
        <v>121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153"/>
      <c r="N65" s="57"/>
      <c r="O65" s="154"/>
      <c r="P65" s="154"/>
      <c r="Q65" s="154"/>
      <c r="R65" s="154"/>
      <c r="S65" s="154"/>
      <c r="T65" s="154"/>
      <c r="U65" s="154"/>
      <c r="V65" s="154"/>
      <c r="W65" s="154"/>
    </row>
    <row r="66" spans="1:23">
      <c r="A66" s="179"/>
      <c r="B66" s="55" t="s">
        <v>122</v>
      </c>
      <c r="C66" s="56"/>
      <c r="D66" s="51"/>
      <c r="E66" s="51"/>
      <c r="F66" s="51"/>
      <c r="G66" s="51"/>
      <c r="H66" s="56"/>
      <c r="I66" s="51"/>
      <c r="J66" s="51"/>
      <c r="K66" s="51"/>
      <c r="L66" s="51"/>
      <c r="M66" s="153"/>
      <c r="N66" s="57"/>
      <c r="O66" s="52"/>
      <c r="P66" s="52"/>
      <c r="Q66" s="52"/>
      <c r="R66" s="52"/>
      <c r="S66" s="58"/>
      <c r="T66" s="54"/>
      <c r="U66" s="54"/>
      <c r="V66" s="54"/>
      <c r="W66" s="54"/>
    </row>
    <row r="67" spans="1:23">
      <c r="A67" s="179"/>
      <c r="B67" s="55" t="s">
        <v>123</v>
      </c>
      <c r="C67" s="56"/>
      <c r="D67" s="51"/>
      <c r="E67" s="51"/>
      <c r="F67" s="51"/>
      <c r="G67" s="51"/>
      <c r="H67" s="56"/>
      <c r="I67" s="51"/>
      <c r="J67" s="51"/>
      <c r="K67" s="51"/>
      <c r="L67" s="51"/>
      <c r="M67" s="153"/>
      <c r="N67" s="57"/>
      <c r="O67" s="52"/>
      <c r="P67" s="52"/>
      <c r="Q67" s="52"/>
      <c r="R67" s="52"/>
      <c r="S67" s="58"/>
      <c r="T67" s="54"/>
      <c r="U67" s="54"/>
      <c r="V67" s="54"/>
      <c r="W67" s="54"/>
    </row>
    <row r="68" spans="1:23">
      <c r="A68" s="176"/>
      <c r="B68" s="55" t="s">
        <v>124</v>
      </c>
      <c r="C68" s="56"/>
      <c r="D68" s="51"/>
      <c r="E68" s="51"/>
      <c r="F68" s="51"/>
      <c r="G68" s="51"/>
      <c r="H68" s="56"/>
      <c r="I68" s="51"/>
      <c r="J68" s="51"/>
      <c r="K68" s="51"/>
      <c r="L68" s="51"/>
      <c r="M68" s="153"/>
      <c r="N68" s="57"/>
      <c r="O68" s="52"/>
      <c r="P68" s="52"/>
      <c r="Q68" s="52"/>
      <c r="R68" s="52"/>
      <c r="S68" s="58"/>
      <c r="T68" s="54"/>
      <c r="U68" s="54"/>
      <c r="V68" s="54"/>
      <c r="W68" s="54"/>
    </row>
    <row r="69" spans="1:23" s="24" customFormat="1">
      <c r="A69" s="176" t="s">
        <v>80</v>
      </c>
      <c r="B69" s="180" t="s">
        <v>125</v>
      </c>
      <c r="C69" s="56">
        <f t="shared" ref="C69" si="28">D69+E69+F69</f>
        <v>41860.048000000003</v>
      </c>
      <c r="D69" s="56">
        <f>SUM(D70:D74)</f>
        <v>8741.4070000000011</v>
      </c>
      <c r="E69" s="56">
        <f>SUM(E70:E74)</f>
        <v>24503.79</v>
      </c>
      <c r="F69" s="56">
        <f>SUM(F70:F74)</f>
        <v>8614.8510000000006</v>
      </c>
      <c r="G69" s="56"/>
      <c r="H69" s="56">
        <f t="shared" ref="H69" si="29">I69+J69+K69</f>
        <v>11.227</v>
      </c>
      <c r="I69" s="56">
        <f>SUM(I70:I74)</f>
        <v>2.4699999999999998</v>
      </c>
      <c r="J69" s="56">
        <f>SUM(J70:J74)</f>
        <v>6.548</v>
      </c>
      <c r="K69" s="56">
        <f>SUM(K70:K74)</f>
        <v>2.2090000000000001</v>
      </c>
      <c r="L69" s="56"/>
      <c r="M69" s="153">
        <f t="shared" ref="M69" si="30">C69/H69</f>
        <v>3728.5158991716398</v>
      </c>
      <c r="N69" s="57"/>
      <c r="O69" s="154"/>
      <c r="P69" s="154"/>
      <c r="Q69" s="154"/>
      <c r="R69" s="154"/>
      <c r="S69" s="154"/>
      <c r="T69" s="154"/>
      <c r="U69" s="154"/>
      <c r="V69" s="154"/>
      <c r="W69" s="154"/>
    </row>
    <row r="70" spans="1:23">
      <c r="A70" s="176"/>
      <c r="B70" s="181" t="s">
        <v>335</v>
      </c>
      <c r="C70" s="56">
        <f t="shared" ref="C70:C74" si="31">D70+E70+F70</f>
        <v>13969.028</v>
      </c>
      <c r="D70" s="59">
        <v>3727.8870000000002</v>
      </c>
      <c r="E70" s="59">
        <v>1651.79</v>
      </c>
      <c r="F70" s="59">
        <v>8589.3510000000006</v>
      </c>
      <c r="G70" s="51"/>
      <c r="H70" s="56">
        <f t="shared" ref="H70:H74" si="32">I70+J70+K70</f>
        <v>3.798</v>
      </c>
      <c r="I70" s="59">
        <v>1.0529999999999999</v>
      </c>
      <c r="J70" s="59">
        <v>0.55600000000000005</v>
      </c>
      <c r="K70" s="59">
        <v>2.1890000000000001</v>
      </c>
      <c r="L70" s="51"/>
      <c r="M70" s="153">
        <f t="shared" ref="M70:M93" si="33">C70/H70</f>
        <v>3677.995787256451</v>
      </c>
      <c r="N70" s="57"/>
      <c r="O70" s="60"/>
      <c r="P70" s="60"/>
      <c r="Q70" s="60"/>
      <c r="R70" s="60"/>
      <c r="S70" s="58"/>
      <c r="T70" s="54"/>
      <c r="U70" s="54"/>
      <c r="V70" s="54"/>
      <c r="W70" s="54"/>
    </row>
    <row r="71" spans="1:23">
      <c r="A71" s="176"/>
      <c r="B71" s="181" t="s">
        <v>281</v>
      </c>
      <c r="C71" s="56">
        <f t="shared" si="31"/>
        <v>4877.5200000000004</v>
      </c>
      <c r="D71" s="59">
        <v>4877.5200000000004</v>
      </c>
      <c r="E71" s="59"/>
      <c r="F71" s="59"/>
      <c r="G71" s="51"/>
      <c r="H71" s="56">
        <f t="shared" si="32"/>
        <v>1.383</v>
      </c>
      <c r="I71" s="59">
        <v>1.383</v>
      </c>
      <c r="J71" s="59"/>
      <c r="K71" s="59"/>
      <c r="L71" s="51"/>
      <c r="M71" s="153">
        <f t="shared" si="33"/>
        <v>3526.7678958785255</v>
      </c>
      <c r="N71" s="57"/>
      <c r="O71" s="60"/>
      <c r="P71" s="60"/>
      <c r="Q71" s="60"/>
      <c r="R71" s="60"/>
      <c r="S71" s="58"/>
      <c r="T71" s="58"/>
      <c r="U71" s="54"/>
      <c r="V71" s="54"/>
      <c r="W71" s="54"/>
    </row>
    <row r="72" spans="1:23" hidden="1">
      <c r="A72" s="176"/>
      <c r="B72" s="181"/>
      <c r="C72" s="56">
        <f t="shared" ref="C72:C73" si="34">D72+E72+F72</f>
        <v>0</v>
      </c>
      <c r="D72" s="51"/>
      <c r="E72" s="51"/>
      <c r="F72" s="59"/>
      <c r="G72" s="51"/>
      <c r="H72" s="56">
        <f t="shared" si="32"/>
        <v>0</v>
      </c>
      <c r="I72" s="59"/>
      <c r="J72" s="59"/>
      <c r="K72" s="59"/>
      <c r="L72" s="51"/>
      <c r="M72" s="153" t="e">
        <f t="shared" si="33"/>
        <v>#DIV/0!</v>
      </c>
      <c r="N72" s="57"/>
      <c r="O72" s="60"/>
      <c r="P72" s="60"/>
      <c r="Q72" s="60"/>
      <c r="R72" s="60"/>
      <c r="S72" s="58"/>
      <c r="T72" s="58"/>
      <c r="U72" s="54"/>
      <c r="V72" s="54"/>
      <c r="W72" s="54"/>
    </row>
    <row r="73" spans="1:23" hidden="1">
      <c r="A73" s="176"/>
      <c r="B73" s="181" t="s">
        <v>344</v>
      </c>
      <c r="C73" s="56">
        <f t="shared" si="34"/>
        <v>0</v>
      </c>
      <c r="D73" s="51"/>
      <c r="E73" s="51">
        <v>0</v>
      </c>
      <c r="F73" s="59"/>
      <c r="G73" s="51"/>
      <c r="H73" s="56">
        <f t="shared" si="32"/>
        <v>0</v>
      </c>
      <c r="I73" s="59"/>
      <c r="J73" s="59">
        <v>0</v>
      </c>
      <c r="K73" s="59"/>
      <c r="L73" s="51"/>
      <c r="M73" s="153">
        <v>0</v>
      </c>
      <c r="N73" s="57"/>
      <c r="O73" s="60"/>
      <c r="P73" s="60"/>
      <c r="Q73" s="60"/>
      <c r="R73" s="60"/>
      <c r="S73" s="58"/>
      <c r="T73" s="58"/>
      <c r="U73" s="54"/>
      <c r="V73" s="54"/>
      <c r="W73" s="54"/>
    </row>
    <row r="74" spans="1:23">
      <c r="A74" s="176"/>
      <c r="B74" s="55" t="str">
        <f>B27</f>
        <v>ЗАО "ЭПК"</v>
      </c>
      <c r="C74" s="56">
        <f t="shared" si="31"/>
        <v>23013.5</v>
      </c>
      <c r="D74" s="51">
        <v>136</v>
      </c>
      <c r="E74" s="51">
        <v>22852</v>
      </c>
      <c r="F74" s="51">
        <v>25.5</v>
      </c>
      <c r="G74" s="51"/>
      <c r="H74" s="56">
        <f t="shared" si="32"/>
        <v>6.0459999999999994</v>
      </c>
      <c r="I74" s="51">
        <v>3.4000000000000002E-2</v>
      </c>
      <c r="J74" s="51">
        <v>5.992</v>
      </c>
      <c r="K74" s="51">
        <v>0.02</v>
      </c>
      <c r="L74" s="51"/>
      <c r="M74" s="153">
        <f t="shared" si="33"/>
        <v>3806.4009262322202</v>
      </c>
      <c r="N74" s="57"/>
      <c r="O74" s="60"/>
      <c r="P74" s="60"/>
      <c r="Q74" s="60"/>
      <c r="R74" s="60"/>
      <c r="S74" s="58"/>
      <c r="T74" s="54"/>
      <c r="U74" s="54"/>
      <c r="V74" s="54"/>
      <c r="W74" s="54"/>
    </row>
    <row r="75" spans="1:23" s="24" customFormat="1">
      <c r="A75" s="176" t="s">
        <v>126</v>
      </c>
      <c r="B75" s="180" t="s">
        <v>127</v>
      </c>
      <c r="C75" s="56">
        <f>D75+E75+F75</f>
        <v>237047.06399999998</v>
      </c>
      <c r="D75" s="56">
        <f>SUM(D76:D85)</f>
        <v>92068.245999999985</v>
      </c>
      <c r="E75" s="56">
        <f>SUM(E76:E85)</f>
        <v>127676.499</v>
      </c>
      <c r="F75" s="56">
        <f>SUM(F76:F85)</f>
        <v>17302.319</v>
      </c>
      <c r="G75" s="56"/>
      <c r="H75" s="56">
        <f>I75+J75+K75</f>
        <v>58.113999999999997</v>
      </c>
      <c r="I75" s="56">
        <f>SUM(I76:I85)</f>
        <v>22.606999999999999</v>
      </c>
      <c r="J75" s="56">
        <f>SUM(J76:J85)</f>
        <v>31.251999999999999</v>
      </c>
      <c r="K75" s="56">
        <f>SUM(K76:K85)</f>
        <v>4.2549999999999999</v>
      </c>
      <c r="L75" s="56"/>
      <c r="M75" s="153">
        <f t="shared" si="33"/>
        <v>4079.0009980383384</v>
      </c>
      <c r="N75" s="57"/>
      <c r="O75" s="154"/>
      <c r="P75" s="154"/>
      <c r="Q75" s="154"/>
      <c r="R75" s="154"/>
      <c r="S75" s="154"/>
      <c r="T75" s="154"/>
      <c r="U75" s="154"/>
      <c r="V75" s="154"/>
      <c r="W75" s="154"/>
    </row>
    <row r="76" spans="1:23" s="24" customFormat="1">
      <c r="A76" s="176"/>
      <c r="B76" s="181" t="s">
        <v>279</v>
      </c>
      <c r="C76" s="56">
        <f>D76+F76+E76</f>
        <v>18982.760000000002</v>
      </c>
      <c r="D76" s="51">
        <v>16191.17</v>
      </c>
      <c r="E76" s="51"/>
      <c r="F76" s="51">
        <v>2791.59</v>
      </c>
      <c r="G76" s="51"/>
      <c r="H76" s="56">
        <f t="shared" ref="H76:H92" si="35">I76+J76+K76</f>
        <v>4.6050000000000004</v>
      </c>
      <c r="I76" s="59">
        <v>3.927</v>
      </c>
      <c r="J76" s="59"/>
      <c r="K76" s="59">
        <v>0.67800000000000005</v>
      </c>
      <c r="L76" s="51"/>
      <c r="M76" s="153">
        <f t="shared" si="33"/>
        <v>4122.2062975027147</v>
      </c>
      <c r="N76" s="57"/>
      <c r="O76" s="154"/>
      <c r="P76" s="154"/>
      <c r="Q76" s="154"/>
      <c r="R76" s="154"/>
      <c r="S76" s="154"/>
      <c r="T76" s="154"/>
      <c r="U76" s="154"/>
      <c r="V76" s="154"/>
      <c r="W76" s="154"/>
    </row>
    <row r="77" spans="1:23" ht="14.25" hidden="1" customHeight="1">
      <c r="A77" s="176"/>
      <c r="B77" s="181" t="s">
        <v>282</v>
      </c>
      <c r="C77" s="56">
        <f t="shared" ref="C77" si="36">D77+E77+F77</f>
        <v>0</v>
      </c>
      <c r="D77" s="59"/>
      <c r="E77" s="59"/>
      <c r="F77" s="59"/>
      <c r="G77" s="51"/>
      <c r="H77" s="56">
        <f>I77+J77+K77</f>
        <v>0</v>
      </c>
      <c r="I77" s="59"/>
      <c r="J77" s="59"/>
      <c r="K77" s="59"/>
      <c r="L77" s="51"/>
      <c r="M77" s="153" t="e">
        <f t="shared" si="33"/>
        <v>#DIV/0!</v>
      </c>
      <c r="N77" s="57"/>
      <c r="O77" s="60"/>
      <c r="P77" s="60"/>
      <c r="Q77" s="60"/>
      <c r="R77" s="60"/>
      <c r="S77" s="58"/>
      <c r="T77" s="58"/>
      <c r="U77" s="58"/>
      <c r="V77" s="58"/>
      <c r="W77" s="54"/>
    </row>
    <row r="78" spans="1:23" ht="14.25" hidden="1" customHeight="1">
      <c r="A78" s="176"/>
      <c r="B78" s="181" t="s">
        <v>342</v>
      </c>
      <c r="C78" s="56">
        <f t="shared" ref="C78:C82" si="37">D78+F78+E78</f>
        <v>0</v>
      </c>
      <c r="D78" s="51">
        <v>0</v>
      </c>
      <c r="E78" s="51"/>
      <c r="F78" s="51"/>
      <c r="G78" s="51"/>
      <c r="H78" s="56">
        <f t="shared" ref="H78:H85" si="38">I78+J78+K78</f>
        <v>0</v>
      </c>
      <c r="I78" s="51">
        <v>0</v>
      </c>
      <c r="J78" s="51"/>
      <c r="K78" s="51"/>
      <c r="L78" s="51"/>
      <c r="M78" s="153">
        <v>0</v>
      </c>
      <c r="N78" s="57"/>
      <c r="O78" s="60"/>
      <c r="P78" s="60"/>
      <c r="Q78" s="60"/>
      <c r="R78" s="60"/>
      <c r="S78" s="58"/>
      <c r="T78" s="58"/>
      <c r="U78" s="58"/>
      <c r="V78" s="58"/>
      <c r="W78" s="54"/>
    </row>
    <row r="79" spans="1:23" ht="14.25" customHeight="1">
      <c r="A79" s="176"/>
      <c r="B79" s="181" t="s">
        <v>280</v>
      </c>
      <c r="C79" s="56">
        <f t="shared" si="37"/>
        <v>11000</v>
      </c>
      <c r="D79" s="51">
        <v>11000</v>
      </c>
      <c r="E79" s="51"/>
      <c r="F79" s="51"/>
      <c r="G79" s="51"/>
      <c r="H79" s="56">
        <f t="shared" si="38"/>
        <v>2.5710000000000002</v>
      </c>
      <c r="I79" s="51">
        <v>2.5710000000000002</v>
      </c>
      <c r="J79" s="51"/>
      <c r="K79" s="51"/>
      <c r="L79" s="51"/>
      <c r="M79" s="153">
        <f t="shared" si="33"/>
        <v>4278.4908595877087</v>
      </c>
      <c r="N79" s="57"/>
      <c r="O79" s="60"/>
      <c r="P79" s="60"/>
      <c r="Q79" s="60"/>
      <c r="R79" s="60"/>
      <c r="S79" s="58"/>
      <c r="T79" s="58"/>
      <c r="U79" s="58"/>
      <c r="V79" s="58"/>
      <c r="W79" s="54"/>
    </row>
    <row r="80" spans="1:23" ht="14.25" customHeight="1">
      <c r="A80" s="176"/>
      <c r="B80" s="181" t="s">
        <v>350</v>
      </c>
      <c r="C80" s="56">
        <f>D80+E80+F80</f>
        <v>9</v>
      </c>
      <c r="D80" s="51"/>
      <c r="E80" s="51"/>
      <c r="F80" s="51">
        <v>9</v>
      </c>
      <c r="G80" s="51"/>
      <c r="H80" s="56">
        <f t="shared" si="38"/>
        <v>3.0000000000000001E-3</v>
      </c>
      <c r="I80" s="51"/>
      <c r="J80" s="51"/>
      <c r="K80" s="51">
        <v>3.0000000000000001E-3</v>
      </c>
      <c r="L80" s="51"/>
      <c r="M80" s="153">
        <f t="shared" si="33"/>
        <v>3000</v>
      </c>
      <c r="N80" s="57"/>
      <c r="O80" s="60"/>
      <c r="P80" s="60"/>
      <c r="Q80" s="60"/>
      <c r="R80" s="60"/>
      <c r="S80" s="58"/>
      <c r="T80" s="58"/>
      <c r="U80" s="58"/>
      <c r="V80" s="58"/>
      <c r="W80" s="54"/>
    </row>
    <row r="81" spans="1:23" ht="14.25" customHeight="1">
      <c r="A81" s="176"/>
      <c r="B81" s="202" t="s">
        <v>304</v>
      </c>
      <c r="C81" s="56">
        <f t="shared" si="37"/>
        <v>174743.231</v>
      </c>
      <c r="D81" s="51">
        <v>38473.781999999999</v>
      </c>
      <c r="E81" s="51">
        <v>124182.974</v>
      </c>
      <c r="F81" s="51">
        <v>12086.475</v>
      </c>
      <c r="G81" s="51"/>
      <c r="H81" s="56">
        <f t="shared" si="38"/>
        <v>43.153000000000006</v>
      </c>
      <c r="I81" s="51">
        <v>9.7479999999999993</v>
      </c>
      <c r="J81" s="51">
        <v>30.385000000000002</v>
      </c>
      <c r="K81" s="51">
        <v>3.02</v>
      </c>
      <c r="L81" s="51"/>
      <c r="M81" s="153">
        <f t="shared" si="33"/>
        <v>4049.3877830046572</v>
      </c>
      <c r="N81" s="57"/>
      <c r="O81" s="60"/>
      <c r="P81" s="60"/>
      <c r="Q81" s="60"/>
      <c r="R81" s="60"/>
      <c r="S81" s="58"/>
      <c r="T81" s="58"/>
      <c r="U81" s="58"/>
      <c r="V81" s="58"/>
      <c r="W81" s="54"/>
    </row>
    <row r="82" spans="1:23" ht="14.25" hidden="1" customHeight="1">
      <c r="A82" s="176"/>
      <c r="B82" s="202" t="s">
        <v>282</v>
      </c>
      <c r="C82" s="56">
        <f t="shared" si="37"/>
        <v>0</v>
      </c>
      <c r="D82" s="51"/>
      <c r="E82" s="51"/>
      <c r="F82" s="51"/>
      <c r="G82" s="51"/>
      <c r="H82" s="56">
        <f t="shared" si="38"/>
        <v>0</v>
      </c>
      <c r="I82" s="51"/>
      <c r="J82" s="51"/>
      <c r="K82" s="51"/>
      <c r="L82" s="51"/>
      <c r="M82" s="153" t="e">
        <f t="shared" si="33"/>
        <v>#DIV/0!</v>
      </c>
      <c r="N82" s="57"/>
      <c r="O82" s="60"/>
      <c r="P82" s="60"/>
      <c r="Q82" s="60"/>
      <c r="R82" s="60"/>
      <c r="S82" s="58"/>
      <c r="T82" s="58"/>
      <c r="U82" s="58"/>
      <c r="V82" s="58"/>
      <c r="W82" s="54"/>
    </row>
    <row r="83" spans="1:23" ht="14.25" customHeight="1">
      <c r="A83" s="176"/>
      <c r="B83" s="202" t="s">
        <v>336</v>
      </c>
      <c r="C83" s="56">
        <f t="shared" ref="C83" si="39">D83+F83+E83</f>
        <v>15650</v>
      </c>
      <c r="D83" s="51">
        <v>15650</v>
      </c>
      <c r="E83" s="51"/>
      <c r="F83" s="51"/>
      <c r="G83" s="51"/>
      <c r="H83" s="56">
        <f t="shared" ref="H83:H84" si="40">I83+J83+K83</f>
        <v>3.8620000000000001</v>
      </c>
      <c r="I83" s="51">
        <v>3.8620000000000001</v>
      </c>
      <c r="J83" s="51"/>
      <c r="K83" s="51"/>
      <c r="L83" s="51"/>
      <c r="M83" s="153">
        <f t="shared" ref="M83:M84" si="41">C83/H83</f>
        <v>4052.3045054375971</v>
      </c>
      <c r="N83" s="57"/>
      <c r="O83" s="60"/>
      <c r="P83" s="60"/>
      <c r="Q83" s="60"/>
      <c r="R83" s="60"/>
      <c r="S83" s="58"/>
      <c r="T83" s="58"/>
      <c r="U83" s="58"/>
      <c r="V83" s="58"/>
      <c r="W83" s="54"/>
    </row>
    <row r="84" spans="1:23">
      <c r="A84" s="176"/>
      <c r="B84" s="55" t="str">
        <f>B39</f>
        <v>АО "ЭПК"</v>
      </c>
      <c r="C84" s="56">
        <f t="shared" ref="C84" si="42">D84+E84+F84</f>
        <v>3484</v>
      </c>
      <c r="D84" s="51">
        <v>344</v>
      </c>
      <c r="E84" s="51">
        <v>3140</v>
      </c>
      <c r="F84" s="51"/>
      <c r="G84" s="51"/>
      <c r="H84" s="56">
        <f t="shared" si="40"/>
        <v>0.90100000000000002</v>
      </c>
      <c r="I84" s="51">
        <v>0.11700000000000001</v>
      </c>
      <c r="J84" s="51">
        <v>0.78400000000000003</v>
      </c>
      <c r="K84" s="51"/>
      <c r="L84" s="51"/>
      <c r="M84" s="153">
        <f t="shared" si="41"/>
        <v>3866.8146503884573</v>
      </c>
      <c r="N84" s="57"/>
      <c r="O84" s="60"/>
      <c r="P84" s="60"/>
      <c r="Q84" s="60"/>
      <c r="R84" s="60"/>
      <c r="S84" s="58"/>
      <c r="T84" s="54"/>
      <c r="U84" s="54"/>
      <c r="V84" s="54"/>
      <c r="W84" s="54"/>
    </row>
    <row r="85" spans="1:23" ht="14.25" customHeight="1">
      <c r="A85" s="176"/>
      <c r="B85" s="181" t="s">
        <v>305</v>
      </c>
      <c r="C85" s="56">
        <f>D85+F85+E85</f>
        <v>13178.072999999999</v>
      </c>
      <c r="D85" s="51">
        <v>10409.294</v>
      </c>
      <c r="E85" s="51">
        <v>353.52499999999998</v>
      </c>
      <c r="F85" s="51">
        <v>2415.2539999999999</v>
      </c>
      <c r="G85" s="51"/>
      <c r="H85" s="56">
        <f t="shared" si="38"/>
        <v>3.0190000000000001</v>
      </c>
      <c r="I85" s="59">
        <v>2.3820000000000001</v>
      </c>
      <c r="J85" s="59">
        <v>8.3000000000000004E-2</v>
      </c>
      <c r="K85" s="59">
        <v>0.55400000000000005</v>
      </c>
      <c r="L85" s="51"/>
      <c r="M85" s="153">
        <f t="shared" si="33"/>
        <v>4365.0457105001651</v>
      </c>
      <c r="N85" s="57"/>
      <c r="O85" s="60"/>
      <c r="P85" s="60"/>
      <c r="Q85" s="60"/>
      <c r="R85" s="60"/>
      <c r="S85" s="58"/>
      <c r="T85" s="58"/>
      <c r="U85" s="58"/>
      <c r="V85" s="58"/>
      <c r="W85" s="54"/>
    </row>
    <row r="86" spans="1:23">
      <c r="A86" s="182" t="s">
        <v>128</v>
      </c>
      <c r="B86" s="183" t="s">
        <v>129</v>
      </c>
      <c r="C86" s="56">
        <f>D86+E86+F86</f>
        <v>36346.945999999996</v>
      </c>
      <c r="D86" s="56">
        <f>SUM(D87:D92)</f>
        <v>6316.634</v>
      </c>
      <c r="E86" s="56">
        <f>SUM(E87:E92)</f>
        <v>29766.745999999999</v>
      </c>
      <c r="F86" s="56">
        <f>SUM(F87:F92)</f>
        <v>263.56600000000003</v>
      </c>
      <c r="G86" s="56"/>
      <c r="H86" s="56">
        <f t="shared" si="35"/>
        <v>10.243</v>
      </c>
      <c r="I86" s="56">
        <f>SUM(I87:I92)</f>
        <v>1.96</v>
      </c>
      <c r="J86" s="56">
        <f>SUM(J87:J92)</f>
        <v>8.2170000000000005</v>
      </c>
      <c r="K86" s="56">
        <f>SUM(K87:K92)</f>
        <v>6.6000000000000003E-2</v>
      </c>
      <c r="L86" s="56"/>
      <c r="M86" s="153">
        <f t="shared" si="33"/>
        <v>3548.4668554134528</v>
      </c>
      <c r="N86" s="57"/>
      <c r="O86" s="154"/>
      <c r="P86" s="154"/>
      <c r="Q86" s="154"/>
      <c r="R86" s="154"/>
      <c r="S86" s="154"/>
      <c r="T86" s="154"/>
      <c r="U86" s="154"/>
      <c r="V86" s="154"/>
      <c r="W86" s="154"/>
    </row>
    <row r="87" spans="1:23">
      <c r="A87" s="176"/>
      <c r="B87" s="181" t="s">
        <v>343</v>
      </c>
      <c r="C87" s="56">
        <f>D87+E87+F87</f>
        <v>79.283000000000001</v>
      </c>
      <c r="D87" s="51"/>
      <c r="E87" s="51"/>
      <c r="F87" s="51">
        <v>79.283000000000001</v>
      </c>
      <c r="G87" s="51"/>
      <c r="H87" s="56">
        <f t="shared" si="35"/>
        <v>2.1000000000000001E-2</v>
      </c>
      <c r="I87" s="51"/>
      <c r="J87" s="51"/>
      <c r="K87" s="51">
        <v>2.1000000000000001E-2</v>
      </c>
      <c r="L87" s="51"/>
      <c r="M87" s="153">
        <f t="shared" si="33"/>
        <v>3775.3809523809523</v>
      </c>
      <c r="N87" s="57"/>
      <c r="O87" s="52"/>
      <c r="P87" s="52"/>
      <c r="Q87" s="52"/>
      <c r="R87" s="52"/>
      <c r="S87" s="58"/>
      <c r="T87" s="54"/>
      <c r="U87" s="54"/>
      <c r="V87" s="54"/>
      <c r="W87" s="54"/>
    </row>
    <row r="88" spans="1:23">
      <c r="A88" s="176"/>
      <c r="B88" s="181" t="s">
        <v>313</v>
      </c>
      <c r="C88" s="56">
        <f>D88+E88+F88</f>
        <v>142.95000000000002</v>
      </c>
      <c r="D88" s="51"/>
      <c r="E88" s="51">
        <v>22.946000000000002</v>
      </c>
      <c r="F88" s="51">
        <v>120.004</v>
      </c>
      <c r="G88" s="51"/>
      <c r="H88" s="56">
        <f t="shared" ref="H88" si="43">I88+J88+K88</f>
        <v>3.3000000000000002E-2</v>
      </c>
      <c r="I88" s="51"/>
      <c r="J88" s="51">
        <v>6.0000000000000001E-3</v>
      </c>
      <c r="K88" s="51">
        <v>2.7E-2</v>
      </c>
      <c r="L88" s="51"/>
      <c r="M88" s="153">
        <f t="shared" ref="M88" si="44">C88/H88</f>
        <v>4331.818181818182</v>
      </c>
      <c r="N88" s="57"/>
      <c r="O88" s="52"/>
      <c r="P88" s="52"/>
      <c r="Q88" s="52"/>
      <c r="R88" s="52"/>
      <c r="S88" s="58"/>
      <c r="T88" s="54"/>
      <c r="U88" s="54"/>
      <c r="V88" s="54"/>
      <c r="W88" s="54"/>
    </row>
    <row r="89" spans="1:23">
      <c r="A89" s="176"/>
      <c r="B89" s="181" t="s">
        <v>301</v>
      </c>
      <c r="C89" s="56">
        <f t="shared" ref="C89:C91" si="45">D89+E89+F89</f>
        <v>29508.078999999998</v>
      </c>
      <c r="D89" s="51"/>
      <c r="E89" s="51">
        <v>29443.8</v>
      </c>
      <c r="F89" s="51">
        <v>64.278999999999996</v>
      </c>
      <c r="G89" s="51"/>
      <c r="H89" s="56">
        <f t="shared" si="35"/>
        <v>8.1290000000000013</v>
      </c>
      <c r="I89" s="51"/>
      <c r="J89" s="51">
        <v>8.1110000000000007</v>
      </c>
      <c r="K89" s="51">
        <v>1.7999999999999999E-2</v>
      </c>
      <c r="L89" s="51"/>
      <c r="M89" s="153">
        <f t="shared" si="33"/>
        <v>3629.9765038750147</v>
      </c>
      <c r="N89" s="57"/>
      <c r="O89" s="52"/>
      <c r="P89" s="52"/>
      <c r="Q89" s="52"/>
      <c r="R89" s="52"/>
      <c r="S89" s="58"/>
      <c r="T89" s="54"/>
      <c r="U89" s="54"/>
      <c r="V89" s="54"/>
      <c r="W89" s="54"/>
    </row>
    <row r="90" spans="1:23">
      <c r="A90" s="176"/>
      <c r="B90" s="181" t="s">
        <v>303</v>
      </c>
      <c r="C90" s="56">
        <f t="shared" ref="C90" si="46">D90+E90+F90</f>
        <v>6316.634</v>
      </c>
      <c r="D90" s="51">
        <v>6316.634</v>
      </c>
      <c r="E90" s="51"/>
      <c r="F90" s="51"/>
      <c r="G90" s="51"/>
      <c r="H90" s="56">
        <f t="shared" ref="H90" si="47">I90+J90+K90</f>
        <v>1.96</v>
      </c>
      <c r="I90" s="51">
        <v>1.96</v>
      </c>
      <c r="J90" s="51"/>
      <c r="K90" s="51"/>
      <c r="L90" s="51"/>
      <c r="M90" s="153">
        <f t="shared" ref="M90" si="48">C90/H90</f>
        <v>3222.7724489795919</v>
      </c>
      <c r="N90" s="57"/>
      <c r="O90" s="52"/>
      <c r="P90" s="52"/>
      <c r="Q90" s="52"/>
      <c r="R90" s="52"/>
      <c r="S90" s="58"/>
      <c r="T90" s="54"/>
      <c r="U90" s="54"/>
      <c r="V90" s="54"/>
      <c r="W90" s="54"/>
    </row>
    <row r="91" spans="1:23" ht="15" customHeight="1">
      <c r="A91" s="176"/>
      <c r="B91" s="181" t="s">
        <v>283</v>
      </c>
      <c r="C91" s="56">
        <f t="shared" si="45"/>
        <v>300</v>
      </c>
      <c r="D91" s="51"/>
      <c r="E91" s="51">
        <v>300</v>
      </c>
      <c r="F91" s="51"/>
      <c r="G91" s="51"/>
      <c r="H91" s="56">
        <f t="shared" si="35"/>
        <v>0.1</v>
      </c>
      <c r="I91" s="51"/>
      <c r="J91" s="51">
        <v>0.1</v>
      </c>
      <c r="K91" s="51"/>
      <c r="L91" s="51"/>
      <c r="M91" s="153">
        <f t="shared" si="33"/>
        <v>3000</v>
      </c>
      <c r="N91" s="57"/>
      <c r="O91" s="52"/>
      <c r="P91" s="52"/>
      <c r="Q91" s="52"/>
      <c r="R91" s="52"/>
      <c r="S91" s="58"/>
      <c r="T91" s="54"/>
      <c r="U91" s="54"/>
      <c r="V91" s="54"/>
      <c r="W91" s="54"/>
    </row>
    <row r="92" spans="1:23" hidden="1">
      <c r="A92" s="176"/>
      <c r="B92" s="181"/>
      <c r="C92" s="56">
        <f>D92+E92+F92</f>
        <v>0</v>
      </c>
      <c r="D92" s="51"/>
      <c r="E92" s="51"/>
      <c r="F92" s="51"/>
      <c r="G92" s="51"/>
      <c r="H92" s="56">
        <f t="shared" si="35"/>
        <v>0</v>
      </c>
      <c r="I92" s="51"/>
      <c r="J92" s="51"/>
      <c r="K92" s="51"/>
      <c r="L92" s="51"/>
      <c r="M92" s="153">
        <v>0</v>
      </c>
      <c r="N92" s="57"/>
      <c r="O92" s="52"/>
      <c r="P92" s="52"/>
      <c r="Q92" s="52"/>
      <c r="R92" s="52"/>
      <c r="S92" s="58"/>
      <c r="T92" s="54"/>
      <c r="U92" s="58"/>
      <c r="V92" s="54"/>
      <c r="W92" s="54"/>
    </row>
    <row r="93" spans="1:23" s="24" customFormat="1">
      <c r="A93" s="182" t="s">
        <v>130</v>
      </c>
      <c r="B93" s="178" t="s">
        <v>131</v>
      </c>
      <c r="C93" s="56">
        <f t="shared" ref="C93:K93" si="49">C86+C64+C56</f>
        <v>317237.01999999996</v>
      </c>
      <c r="D93" s="56">
        <f t="shared" si="49"/>
        <v>107253.59599999999</v>
      </c>
      <c r="E93" s="56">
        <f t="shared" si="49"/>
        <v>181947.03499999997</v>
      </c>
      <c r="F93" s="56">
        <f t="shared" si="49"/>
        <v>28036.388999999996</v>
      </c>
      <c r="G93" s="56">
        <f t="shared" si="49"/>
        <v>0</v>
      </c>
      <c r="H93" s="56">
        <f t="shared" si="49"/>
        <v>80.146999999999991</v>
      </c>
      <c r="I93" s="56">
        <f t="shared" si="49"/>
        <v>27.073999999999998</v>
      </c>
      <c r="J93" s="56">
        <f t="shared" si="49"/>
        <v>46.016999999999996</v>
      </c>
      <c r="K93" s="56">
        <f t="shared" si="49"/>
        <v>7.056</v>
      </c>
      <c r="L93" s="56"/>
      <c r="M93" s="153">
        <f t="shared" si="33"/>
        <v>3958.1895766529001</v>
      </c>
      <c r="N93" s="57"/>
      <c r="O93" s="154"/>
      <c r="P93" s="154"/>
      <c r="Q93" s="154"/>
      <c r="R93" s="154"/>
      <c r="S93" s="154"/>
      <c r="T93" s="154"/>
      <c r="U93" s="154"/>
      <c r="V93" s="154"/>
      <c r="W93" s="154"/>
    </row>
    <row r="94" spans="1:23">
      <c r="C94" s="200"/>
      <c r="D94" s="200"/>
      <c r="E94" s="200"/>
      <c r="F94" s="200"/>
      <c r="H94" s="200"/>
      <c r="I94" s="200"/>
      <c r="J94" s="200"/>
      <c r="K94" s="200"/>
    </row>
    <row r="95" spans="1:23">
      <c r="C95" s="200"/>
      <c r="D95" s="200"/>
      <c r="E95" s="200"/>
      <c r="F95" s="200"/>
    </row>
    <row r="97" spans="1:23" s="24" customFormat="1" ht="25.5" customHeight="1">
      <c r="A97" s="290" t="s">
        <v>104</v>
      </c>
      <c r="B97" s="290" t="s">
        <v>14</v>
      </c>
      <c r="C97" s="291" t="s">
        <v>105</v>
      </c>
      <c r="D97" s="291"/>
      <c r="E97" s="291"/>
      <c r="F97" s="291"/>
      <c r="G97" s="291"/>
      <c r="H97" s="294" t="s">
        <v>106</v>
      </c>
      <c r="I97" s="294"/>
      <c r="J97" s="294"/>
      <c r="K97" s="294"/>
      <c r="L97" s="294"/>
      <c r="M97" s="295" t="s">
        <v>107</v>
      </c>
      <c r="N97" s="296" t="s">
        <v>108</v>
      </c>
      <c r="O97" s="297"/>
      <c r="P97" s="297"/>
      <c r="Q97" s="297"/>
      <c r="R97" s="298"/>
      <c r="S97" s="299" t="s">
        <v>109</v>
      </c>
      <c r="T97" s="299"/>
      <c r="U97" s="299"/>
      <c r="V97" s="299"/>
      <c r="W97" s="299"/>
    </row>
    <row r="98" spans="1:23" s="24" customFormat="1" ht="18" customHeight="1">
      <c r="A98" s="290"/>
      <c r="B98" s="290"/>
      <c r="C98" s="46" t="s">
        <v>110</v>
      </c>
      <c r="D98" s="46" t="s">
        <v>6</v>
      </c>
      <c r="E98" s="46" t="s">
        <v>7</v>
      </c>
      <c r="F98" s="46" t="s">
        <v>111</v>
      </c>
      <c r="G98" s="46" t="s">
        <v>9</v>
      </c>
      <c r="H98" s="46" t="s">
        <v>110</v>
      </c>
      <c r="I98" s="46" t="s">
        <v>6</v>
      </c>
      <c r="J98" s="46" t="s">
        <v>7</v>
      </c>
      <c r="K98" s="46" t="s">
        <v>111</v>
      </c>
      <c r="L98" s="46" t="s">
        <v>9</v>
      </c>
      <c r="M98" s="295"/>
      <c r="N98" s="26" t="s">
        <v>110</v>
      </c>
      <c r="O98" s="47" t="s">
        <v>6</v>
      </c>
      <c r="P98" s="47" t="s">
        <v>7</v>
      </c>
      <c r="Q98" s="47" t="s">
        <v>111</v>
      </c>
      <c r="R98" s="47" t="s">
        <v>9</v>
      </c>
      <c r="S98" s="26" t="s">
        <v>110</v>
      </c>
      <c r="T98" s="26" t="s">
        <v>6</v>
      </c>
      <c r="U98" s="26" t="s">
        <v>7</v>
      </c>
      <c r="V98" s="26" t="s">
        <v>111</v>
      </c>
      <c r="W98" s="26" t="s">
        <v>9</v>
      </c>
    </row>
    <row r="99" spans="1:23" s="50" customFormat="1" ht="13.5" customHeight="1">
      <c r="A99" s="48">
        <v>1</v>
      </c>
      <c r="B99" s="49">
        <f t="shared" ref="B99" si="50">+A99+1</f>
        <v>2</v>
      </c>
      <c r="C99" s="49">
        <f>+B99+1</f>
        <v>3</v>
      </c>
      <c r="D99" s="49">
        <f t="shared" ref="D99:W99" si="51">+C99+1</f>
        <v>4</v>
      </c>
      <c r="E99" s="49">
        <f t="shared" si="51"/>
        <v>5</v>
      </c>
      <c r="F99" s="49">
        <f t="shared" si="51"/>
        <v>6</v>
      </c>
      <c r="G99" s="49">
        <f t="shared" si="51"/>
        <v>7</v>
      </c>
      <c r="H99" s="49">
        <f t="shared" si="51"/>
        <v>8</v>
      </c>
      <c r="I99" s="49">
        <f t="shared" si="51"/>
        <v>9</v>
      </c>
      <c r="J99" s="49">
        <f t="shared" si="51"/>
        <v>10</v>
      </c>
      <c r="K99" s="49">
        <f t="shared" si="51"/>
        <v>11</v>
      </c>
      <c r="L99" s="49">
        <f t="shared" si="51"/>
        <v>12</v>
      </c>
      <c r="M99" s="49">
        <f t="shared" si="51"/>
        <v>13</v>
      </c>
      <c r="N99" s="49">
        <f t="shared" si="51"/>
        <v>14</v>
      </c>
      <c r="O99" s="49">
        <f t="shared" si="51"/>
        <v>15</v>
      </c>
      <c r="P99" s="49">
        <f t="shared" si="51"/>
        <v>16</v>
      </c>
      <c r="Q99" s="49">
        <f t="shared" si="51"/>
        <v>17</v>
      </c>
      <c r="R99" s="49">
        <f t="shared" si="51"/>
        <v>18</v>
      </c>
      <c r="S99" s="49">
        <f t="shared" si="51"/>
        <v>19</v>
      </c>
      <c r="T99" s="49">
        <f t="shared" si="51"/>
        <v>20</v>
      </c>
      <c r="U99" s="49">
        <f t="shared" si="51"/>
        <v>21</v>
      </c>
      <c r="V99" s="49">
        <f t="shared" si="51"/>
        <v>22</v>
      </c>
      <c r="W99" s="49">
        <f t="shared" si="51"/>
        <v>23</v>
      </c>
    </row>
    <row r="100" spans="1:23" ht="15" customHeight="1">
      <c r="A100" s="287" t="str">
        <f>'П1.5'!N4</f>
        <v>План 2024 год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9"/>
    </row>
    <row r="101" spans="1:23" s="24" customFormat="1">
      <c r="A101" s="174">
        <v>1</v>
      </c>
      <c r="B101" s="175" t="s">
        <v>16</v>
      </c>
      <c r="C101" s="56">
        <f>SUM(D101:F101)</f>
        <v>4166.4479999999994</v>
      </c>
      <c r="D101" s="56">
        <f>D103+D104</f>
        <v>250.036</v>
      </c>
      <c r="E101" s="56">
        <f>SUM(E103:E107)</f>
        <v>0</v>
      </c>
      <c r="F101" s="56">
        <f>F104+F105+F108+F103</f>
        <v>3916.4119999999994</v>
      </c>
      <c r="G101" s="56"/>
      <c r="H101" s="56">
        <f>SUM(I101:K101)</f>
        <v>0.59699999999999998</v>
      </c>
      <c r="I101" s="56">
        <f>I103+I104</f>
        <v>3.5999999999999997E-2</v>
      </c>
      <c r="J101" s="56">
        <f>SUM(J102:J106)</f>
        <v>0</v>
      </c>
      <c r="K101" s="56">
        <f>K104+K105+K108+K103</f>
        <v>0.56099999999999994</v>
      </c>
      <c r="L101" s="56"/>
      <c r="M101" s="153">
        <f>C101/H101</f>
        <v>6978.9748743718583</v>
      </c>
      <c r="N101" s="57"/>
      <c r="O101" s="154"/>
      <c r="P101" s="154"/>
      <c r="Q101" s="154"/>
      <c r="R101" s="154"/>
      <c r="S101" s="154"/>
      <c r="T101" s="154"/>
      <c r="U101" s="154"/>
      <c r="V101" s="154"/>
      <c r="W101" s="154"/>
    </row>
    <row r="102" spans="1:23">
      <c r="A102" s="176" t="s">
        <v>59</v>
      </c>
      <c r="B102" s="177" t="s">
        <v>17</v>
      </c>
      <c r="C102" s="56"/>
      <c r="D102" s="51"/>
      <c r="E102" s="51"/>
      <c r="F102" s="51"/>
      <c r="G102" s="51"/>
      <c r="H102" s="56"/>
      <c r="I102" s="51"/>
      <c r="J102" s="51"/>
      <c r="K102" s="51"/>
      <c r="L102" s="51"/>
      <c r="M102" s="153"/>
      <c r="N102" s="57"/>
      <c r="O102" s="52"/>
      <c r="P102" s="52"/>
      <c r="Q102" s="52"/>
      <c r="R102" s="52"/>
      <c r="S102" s="53"/>
      <c r="T102" s="54"/>
      <c r="U102" s="54"/>
      <c r="V102" s="54"/>
      <c r="W102" s="54"/>
    </row>
    <row r="103" spans="1:23" s="24" customFormat="1" ht="13.5" customHeight="1">
      <c r="A103" s="176" t="s">
        <v>112</v>
      </c>
      <c r="B103" s="177" t="s">
        <v>113</v>
      </c>
      <c r="C103" s="56">
        <f>D103+F103</f>
        <v>151.44999999999999</v>
      </c>
      <c r="D103" s="51"/>
      <c r="E103" s="51"/>
      <c r="F103" s="51">
        <f>F58+F11</f>
        <v>151.44999999999999</v>
      </c>
      <c r="G103" s="51"/>
      <c r="H103" s="56">
        <f>I103+K103</f>
        <v>2.1500000000000002E-2</v>
      </c>
      <c r="I103" s="51"/>
      <c r="J103" s="51"/>
      <c r="K103" s="59">
        <f>(K11*6+K58*6)/12</f>
        <v>2.1500000000000002E-2</v>
      </c>
      <c r="L103" s="51"/>
      <c r="M103" s="153">
        <f t="shared" ref="M103:M104" si="52">C103/H103</f>
        <v>7044.186046511627</v>
      </c>
      <c r="N103" s="57"/>
      <c r="O103" s="52"/>
      <c r="P103" s="52"/>
      <c r="Q103" s="52"/>
      <c r="R103" s="52"/>
      <c r="S103" s="53"/>
      <c r="T103" s="54"/>
      <c r="U103" s="54"/>
      <c r="V103" s="54"/>
      <c r="W103" s="54"/>
    </row>
    <row r="104" spans="1:23" s="24" customFormat="1">
      <c r="A104" s="176" t="s">
        <v>114</v>
      </c>
      <c r="B104" s="177" t="s">
        <v>115</v>
      </c>
      <c r="C104" s="56">
        <f>D104+F104+E104</f>
        <v>3985.5079999999998</v>
      </c>
      <c r="D104" s="51">
        <f>D59+D12</f>
        <v>250.036</v>
      </c>
      <c r="E104" s="51"/>
      <c r="F104" s="51">
        <f>F59+F12</f>
        <v>3735.4719999999998</v>
      </c>
      <c r="G104" s="51"/>
      <c r="H104" s="56">
        <f>SUM(I104:K104)</f>
        <v>0.57150000000000001</v>
      </c>
      <c r="I104" s="59">
        <f>(I12*6+I59*6)/12</f>
        <v>3.5999999999999997E-2</v>
      </c>
      <c r="J104" s="59">
        <f>(J12*6+J59*6)/12</f>
        <v>0</v>
      </c>
      <c r="K104" s="59">
        <f>(K12*6+K59*6)/12</f>
        <v>0.53549999999999998</v>
      </c>
      <c r="L104" s="51"/>
      <c r="M104" s="153">
        <f t="shared" si="52"/>
        <v>6973.7672790901133</v>
      </c>
      <c r="N104" s="57"/>
      <c r="O104" s="52"/>
      <c r="P104" s="52"/>
      <c r="Q104" s="52"/>
      <c r="R104" s="52"/>
      <c r="S104" s="53"/>
      <c r="T104" s="54"/>
      <c r="U104" s="54"/>
      <c r="V104" s="54"/>
      <c r="W104" s="54"/>
    </row>
    <row r="105" spans="1:23" s="24" customFormat="1">
      <c r="A105" s="176" t="s">
        <v>116</v>
      </c>
      <c r="B105" s="177" t="s">
        <v>117</v>
      </c>
      <c r="C105" s="56">
        <f>SUM(D105:F105)</f>
        <v>0</v>
      </c>
      <c r="D105" s="51"/>
      <c r="E105" s="51"/>
      <c r="F105" s="51"/>
      <c r="G105" s="51"/>
      <c r="H105" s="56">
        <f>I105+K105</f>
        <v>0</v>
      </c>
      <c r="I105" s="51"/>
      <c r="J105" s="51"/>
      <c r="K105" s="51"/>
      <c r="L105" s="51"/>
      <c r="M105" s="153"/>
      <c r="N105" s="57"/>
      <c r="O105" s="52"/>
      <c r="P105" s="52"/>
      <c r="Q105" s="52"/>
      <c r="R105" s="52"/>
      <c r="S105" s="53"/>
      <c r="T105" s="54"/>
      <c r="U105" s="54"/>
      <c r="V105" s="54"/>
      <c r="W105" s="54"/>
    </row>
    <row r="106" spans="1:23" s="24" customFormat="1">
      <c r="A106" s="176" t="s">
        <v>60</v>
      </c>
      <c r="B106" s="177" t="s">
        <v>18</v>
      </c>
      <c r="C106" s="56"/>
      <c r="D106" s="51"/>
      <c r="E106" s="51"/>
      <c r="F106" s="51"/>
      <c r="G106" s="51"/>
      <c r="H106" s="56"/>
      <c r="I106" s="51"/>
      <c r="J106" s="51"/>
      <c r="K106" s="51"/>
      <c r="L106" s="51"/>
      <c r="M106" s="153"/>
      <c r="N106" s="57"/>
      <c r="O106" s="52"/>
      <c r="P106" s="52"/>
      <c r="Q106" s="52"/>
      <c r="R106" s="52"/>
      <c r="S106" s="53"/>
      <c r="T106" s="54"/>
      <c r="U106" s="54"/>
      <c r="V106" s="54"/>
      <c r="W106" s="54"/>
    </row>
    <row r="107" spans="1:23" s="24" customFormat="1">
      <c r="A107" s="176" t="s">
        <v>118</v>
      </c>
      <c r="B107" s="177" t="s">
        <v>113</v>
      </c>
      <c r="C107" s="56"/>
      <c r="D107" s="51"/>
      <c r="E107" s="51"/>
      <c r="F107" s="51"/>
      <c r="G107" s="51"/>
      <c r="H107" s="56"/>
      <c r="I107" s="51"/>
      <c r="J107" s="51"/>
      <c r="K107" s="51"/>
      <c r="L107" s="51"/>
      <c r="M107" s="153"/>
      <c r="N107" s="57"/>
      <c r="O107" s="52"/>
      <c r="P107" s="52"/>
      <c r="Q107" s="52"/>
      <c r="R107" s="52"/>
      <c r="S107" s="53"/>
      <c r="T107" s="54"/>
      <c r="U107" s="54"/>
      <c r="V107" s="54"/>
      <c r="W107" s="54"/>
    </row>
    <row r="108" spans="1:23" s="24" customFormat="1">
      <c r="A108" s="176" t="s">
        <v>119</v>
      </c>
      <c r="B108" s="177" t="s">
        <v>120</v>
      </c>
      <c r="C108" s="56">
        <f>D108+F108</f>
        <v>29.490000000000002</v>
      </c>
      <c r="D108" s="51"/>
      <c r="E108" s="51"/>
      <c r="F108" s="51">
        <f>F63+F16</f>
        <v>29.490000000000002</v>
      </c>
      <c r="G108" s="51"/>
      <c r="H108" s="56">
        <f>I108+K108</f>
        <v>4.0000000000000001E-3</v>
      </c>
      <c r="I108" s="51"/>
      <c r="J108" s="51"/>
      <c r="K108" s="59">
        <f>(K16*6+K63*6)/12</f>
        <v>4.0000000000000001E-3</v>
      </c>
      <c r="L108" s="51"/>
      <c r="M108" s="153">
        <f t="shared" ref="M108:M109" si="53">C108/H108</f>
        <v>7372.5</v>
      </c>
      <c r="N108" s="57"/>
      <c r="O108" s="154"/>
      <c r="P108" s="154"/>
      <c r="Q108" s="154"/>
      <c r="R108" s="154"/>
      <c r="S108" s="154"/>
      <c r="T108" s="154"/>
      <c r="U108" s="154"/>
      <c r="V108" s="154"/>
      <c r="W108" s="154"/>
    </row>
    <row r="109" spans="1:23" s="24" customFormat="1">
      <c r="A109" s="174" t="s">
        <v>19</v>
      </c>
      <c r="B109" s="178" t="s">
        <v>20</v>
      </c>
      <c r="C109" s="56">
        <f>C114+C120</f>
        <v>547782.59499999997</v>
      </c>
      <c r="D109" s="56">
        <f>D114+D120</f>
        <v>205795.09600000002</v>
      </c>
      <c r="E109" s="56">
        <f>E114+E120</f>
        <v>289032.67800000001</v>
      </c>
      <c r="F109" s="56">
        <f>F114+F120</f>
        <v>52954.820999999996</v>
      </c>
      <c r="G109" s="56"/>
      <c r="H109" s="56">
        <f>I109+J109+K109</f>
        <v>68.606000000000009</v>
      </c>
      <c r="I109" s="56">
        <f>I114+I120</f>
        <v>25.830000000000002</v>
      </c>
      <c r="J109" s="56">
        <f>J114+J120</f>
        <v>36.101999999999997</v>
      </c>
      <c r="K109" s="56">
        <f>K114+K120</f>
        <v>6.6740000000000004</v>
      </c>
      <c r="L109" s="56"/>
      <c r="M109" s="153">
        <f t="shared" si="53"/>
        <v>7984.4706731189681</v>
      </c>
      <c r="N109" s="57"/>
      <c r="O109" s="154"/>
      <c r="P109" s="154"/>
      <c r="Q109" s="154"/>
      <c r="R109" s="154"/>
      <c r="S109" s="154"/>
      <c r="T109" s="154"/>
      <c r="U109" s="154"/>
      <c r="V109" s="154"/>
      <c r="W109" s="154"/>
    </row>
    <row r="110" spans="1:23" s="24" customFormat="1">
      <c r="A110" s="176" t="s">
        <v>76</v>
      </c>
      <c r="B110" s="55" t="s">
        <v>121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153"/>
      <c r="N110" s="57"/>
      <c r="O110" s="154"/>
      <c r="P110" s="154"/>
      <c r="Q110" s="154"/>
      <c r="R110" s="154"/>
      <c r="S110" s="154"/>
      <c r="T110" s="154"/>
      <c r="U110" s="154"/>
      <c r="V110" s="154"/>
      <c r="W110" s="154"/>
    </row>
    <row r="111" spans="1:23">
      <c r="A111" s="179"/>
      <c r="B111" s="55" t="s">
        <v>122</v>
      </c>
      <c r="C111" s="56"/>
      <c r="D111" s="51"/>
      <c r="E111" s="51"/>
      <c r="F111" s="51"/>
      <c r="G111" s="51"/>
      <c r="H111" s="56"/>
      <c r="I111" s="51"/>
      <c r="J111" s="51"/>
      <c r="K111" s="51"/>
      <c r="L111" s="51"/>
      <c r="M111" s="153"/>
      <c r="N111" s="57"/>
      <c r="O111" s="52"/>
      <c r="P111" s="52"/>
      <c r="Q111" s="52"/>
      <c r="R111" s="52"/>
      <c r="S111" s="58"/>
      <c r="T111" s="54"/>
      <c r="U111" s="54"/>
      <c r="V111" s="54"/>
      <c r="W111" s="54"/>
    </row>
    <row r="112" spans="1:23">
      <c r="A112" s="179"/>
      <c r="B112" s="55" t="s">
        <v>123</v>
      </c>
      <c r="C112" s="56"/>
      <c r="D112" s="51"/>
      <c r="E112" s="51"/>
      <c r="F112" s="51"/>
      <c r="G112" s="51"/>
      <c r="H112" s="56"/>
      <c r="I112" s="51"/>
      <c r="J112" s="51"/>
      <c r="K112" s="51"/>
      <c r="L112" s="51"/>
      <c r="M112" s="153"/>
      <c r="N112" s="57"/>
      <c r="O112" s="52"/>
      <c r="P112" s="52"/>
      <c r="Q112" s="52"/>
      <c r="R112" s="52"/>
      <c r="S112" s="58"/>
      <c r="T112" s="54"/>
      <c r="U112" s="54"/>
      <c r="V112" s="54"/>
      <c r="W112" s="54"/>
    </row>
    <row r="113" spans="1:23">
      <c r="A113" s="176"/>
      <c r="B113" s="55" t="s">
        <v>124</v>
      </c>
      <c r="C113" s="56"/>
      <c r="D113" s="51"/>
      <c r="E113" s="51"/>
      <c r="F113" s="51"/>
      <c r="G113" s="51"/>
      <c r="H113" s="56"/>
      <c r="I113" s="51"/>
      <c r="J113" s="51"/>
      <c r="K113" s="51"/>
      <c r="L113" s="51"/>
      <c r="M113" s="153"/>
      <c r="N113" s="57"/>
      <c r="O113" s="52"/>
      <c r="P113" s="52"/>
      <c r="Q113" s="52"/>
      <c r="R113" s="52"/>
      <c r="S113" s="58"/>
      <c r="T113" s="54"/>
      <c r="U113" s="54"/>
      <c r="V113" s="54"/>
      <c r="W113" s="54"/>
    </row>
    <row r="114" spans="1:23" s="24" customFormat="1">
      <c r="A114" s="176" t="s">
        <v>80</v>
      </c>
      <c r="B114" s="180" t="s">
        <v>125</v>
      </c>
      <c r="C114" s="56">
        <f t="shared" ref="C114" si="54">D114+E114+F114</f>
        <v>83717.554000000004</v>
      </c>
      <c r="D114" s="56">
        <f>SUM(D115:D119)</f>
        <v>18143.525999999998</v>
      </c>
      <c r="E114" s="56">
        <f t="shared" ref="E114:F114" si="55">SUM(E115:E119)</f>
        <v>48176.623</v>
      </c>
      <c r="F114" s="56">
        <f t="shared" si="55"/>
        <v>17397.404999999999</v>
      </c>
      <c r="G114" s="56"/>
      <c r="H114" s="56">
        <f>I114+J114+K114</f>
        <v>11.292999999999999</v>
      </c>
      <c r="I114" s="56">
        <f>I115+I116+I119</f>
        <v>2.5369999999999999</v>
      </c>
      <c r="J114" s="56">
        <f>J115+J116+J119+J117</f>
        <v>6.4980000000000002</v>
      </c>
      <c r="K114" s="56">
        <f t="shared" ref="K114" si="56">K115+K116+K119</f>
        <v>2.258</v>
      </c>
      <c r="L114" s="56"/>
      <c r="M114" s="153">
        <f t="shared" ref="M114" si="57">C114/H114</f>
        <v>7413.225360843001</v>
      </c>
      <c r="N114" s="57"/>
      <c r="O114" s="154"/>
      <c r="P114" s="154"/>
      <c r="Q114" s="154"/>
      <c r="R114" s="154"/>
      <c r="S114" s="154"/>
      <c r="T114" s="154"/>
      <c r="U114" s="154"/>
      <c r="V114" s="154"/>
      <c r="W114" s="154"/>
    </row>
    <row r="115" spans="1:23">
      <c r="A115" s="176"/>
      <c r="B115" s="181" t="s">
        <v>335</v>
      </c>
      <c r="C115" s="56">
        <f t="shared" ref="C115:C119" si="58">D115+E115+F115</f>
        <v>28457.358</v>
      </c>
      <c r="D115" s="51">
        <f>D70+D23</f>
        <v>7796.33</v>
      </c>
      <c r="E115" s="51">
        <f>E70+E23</f>
        <v>3314.623</v>
      </c>
      <c r="F115" s="51">
        <f>F70+F23</f>
        <v>17346.404999999999</v>
      </c>
      <c r="G115" s="51"/>
      <c r="H115" s="56">
        <f>I115+J115+K115</f>
        <v>3.9059999999999997</v>
      </c>
      <c r="I115" s="59">
        <f>(I23*6+I70*6)/12</f>
        <v>1.1039999999999999</v>
      </c>
      <c r="J115" s="59">
        <f>(J23*6+J70*6)/12</f>
        <v>0.56399999999999995</v>
      </c>
      <c r="K115" s="59">
        <f>(K23*6+K70*6)/12</f>
        <v>2.238</v>
      </c>
      <c r="L115" s="51"/>
      <c r="M115" s="153">
        <f t="shared" ref="M115:M138" si="59">C115/H115</f>
        <v>7285.5499231950853</v>
      </c>
      <c r="N115" s="57"/>
      <c r="O115" s="60"/>
      <c r="P115" s="60"/>
      <c r="Q115" s="60"/>
      <c r="R115" s="60"/>
      <c r="S115" s="58"/>
      <c r="T115" s="54"/>
      <c r="U115" s="54"/>
      <c r="V115" s="54"/>
      <c r="W115" s="54"/>
    </row>
    <row r="116" spans="1:23">
      <c r="A116" s="176"/>
      <c r="B116" s="181" t="s">
        <v>281</v>
      </c>
      <c r="C116" s="56">
        <f t="shared" si="58"/>
        <v>10075.196</v>
      </c>
      <c r="D116" s="51">
        <f>D71+D24</f>
        <v>10075.196</v>
      </c>
      <c r="E116" s="51"/>
      <c r="F116" s="51"/>
      <c r="G116" s="51"/>
      <c r="H116" s="56">
        <f t="shared" ref="H116:H119" si="60">I116+J116+K116</f>
        <v>1.399</v>
      </c>
      <c r="I116" s="59">
        <f>(I24*6+I71*6)/12</f>
        <v>1.399</v>
      </c>
      <c r="J116" s="59"/>
      <c r="K116" s="59"/>
      <c r="L116" s="51"/>
      <c r="M116" s="153">
        <f t="shared" si="59"/>
        <v>7201.7126518942096</v>
      </c>
      <c r="N116" s="57"/>
      <c r="O116" s="60"/>
      <c r="P116" s="60"/>
      <c r="Q116" s="60"/>
      <c r="R116" s="60"/>
      <c r="S116" s="58"/>
      <c r="T116" s="58"/>
      <c r="U116" s="54"/>
      <c r="V116" s="54"/>
      <c r="W116" s="54"/>
    </row>
    <row r="117" spans="1:23" hidden="1">
      <c r="A117" s="176"/>
      <c r="B117" s="181" t="s">
        <v>337</v>
      </c>
      <c r="C117" s="56">
        <f t="shared" si="58"/>
        <v>0</v>
      </c>
      <c r="D117" s="51">
        <f>D72+D25</f>
        <v>0</v>
      </c>
      <c r="E117" s="51">
        <f>E72+E25</f>
        <v>0</v>
      </c>
      <c r="F117" s="51"/>
      <c r="G117" s="51"/>
      <c r="H117" s="56">
        <f t="shared" si="60"/>
        <v>0</v>
      </c>
      <c r="I117" s="59"/>
      <c r="J117" s="59">
        <f>(J25*6+J72*6)/12</f>
        <v>0</v>
      </c>
      <c r="K117" s="59"/>
      <c r="L117" s="51"/>
      <c r="M117" s="153" t="e">
        <f t="shared" si="59"/>
        <v>#DIV/0!</v>
      </c>
      <c r="N117" s="57"/>
      <c r="O117" s="60"/>
      <c r="P117" s="60"/>
      <c r="Q117" s="60"/>
      <c r="R117" s="60"/>
      <c r="S117" s="58"/>
      <c r="T117" s="58"/>
      <c r="U117" s="54"/>
      <c r="V117" s="54"/>
      <c r="W117" s="54"/>
    </row>
    <row r="118" spans="1:23" hidden="1">
      <c r="A118" s="176"/>
      <c r="B118" s="181" t="s">
        <v>344</v>
      </c>
      <c r="C118" s="56">
        <f t="shared" si="58"/>
        <v>0</v>
      </c>
      <c r="D118" s="51"/>
      <c r="E118" s="51">
        <f>E73+E26</f>
        <v>0</v>
      </c>
      <c r="F118" s="59"/>
      <c r="G118" s="51"/>
      <c r="H118" s="56">
        <f t="shared" si="60"/>
        <v>0</v>
      </c>
      <c r="I118" s="59"/>
      <c r="J118" s="59"/>
      <c r="K118" s="59"/>
      <c r="L118" s="51"/>
      <c r="M118" s="153">
        <v>0</v>
      </c>
      <c r="N118" s="57"/>
      <c r="O118" s="60"/>
      <c r="P118" s="60"/>
      <c r="Q118" s="60"/>
      <c r="R118" s="60"/>
      <c r="S118" s="58"/>
      <c r="T118" s="58"/>
      <c r="U118" s="54"/>
      <c r="V118" s="54"/>
      <c r="W118" s="54"/>
    </row>
    <row r="119" spans="1:23">
      <c r="A119" s="176"/>
      <c r="B119" s="55" t="str">
        <f>B74</f>
        <v>ЗАО "ЭПК"</v>
      </c>
      <c r="C119" s="56">
        <f t="shared" si="58"/>
        <v>45185</v>
      </c>
      <c r="D119" s="51">
        <f>D74+D27</f>
        <v>272</v>
      </c>
      <c r="E119" s="51">
        <f>E74+E27</f>
        <v>44862</v>
      </c>
      <c r="F119" s="51">
        <f>F74+F27</f>
        <v>51</v>
      </c>
      <c r="G119" s="51"/>
      <c r="H119" s="56">
        <f t="shared" si="60"/>
        <v>5.9879999999999995</v>
      </c>
      <c r="I119" s="59">
        <f>(I27*6+I74*6)/12</f>
        <v>3.4000000000000002E-2</v>
      </c>
      <c r="J119" s="59">
        <f>(J27*6+J74*6)/12</f>
        <v>5.9340000000000002</v>
      </c>
      <c r="K119" s="59">
        <f>(K27*6+K74*6)/12</f>
        <v>0.02</v>
      </c>
      <c r="L119" s="51"/>
      <c r="M119" s="153">
        <f>E119/J119</f>
        <v>7560.1617795753282</v>
      </c>
      <c r="N119" s="57"/>
      <c r="O119" s="60"/>
      <c r="P119" s="60"/>
      <c r="Q119" s="60"/>
      <c r="R119" s="60"/>
      <c r="S119" s="58"/>
      <c r="T119" s="54"/>
      <c r="U119" s="54"/>
      <c r="V119" s="54"/>
      <c r="W119" s="54"/>
    </row>
    <row r="120" spans="1:23" s="24" customFormat="1">
      <c r="A120" s="176" t="s">
        <v>126</v>
      </c>
      <c r="B120" s="180" t="s">
        <v>127</v>
      </c>
      <c r="C120" s="56">
        <f>D120+E120+F120</f>
        <v>464065.04099999997</v>
      </c>
      <c r="D120" s="56">
        <f>SUM(D121:D130)</f>
        <v>187651.57</v>
      </c>
      <c r="E120" s="56">
        <f t="shared" ref="E120:F120" si="61">SUM(E121:E130)</f>
        <v>240856.05499999999</v>
      </c>
      <c r="F120" s="56">
        <f t="shared" si="61"/>
        <v>35557.415999999997</v>
      </c>
      <c r="G120" s="56"/>
      <c r="H120" s="56">
        <f>I120+J120+K120</f>
        <v>57.313000000000002</v>
      </c>
      <c r="I120" s="56">
        <f>SUM(I121:I130)</f>
        <v>23.293000000000003</v>
      </c>
      <c r="J120" s="56">
        <f>SUM(J121:J130)+0.001</f>
        <v>29.603999999999999</v>
      </c>
      <c r="K120" s="56">
        <f>SUM(K121:K130)</f>
        <v>4.4160000000000004</v>
      </c>
      <c r="L120" s="56"/>
      <c r="M120" s="153">
        <f t="shared" si="59"/>
        <v>8097.0293127213708</v>
      </c>
      <c r="N120" s="57"/>
      <c r="O120" s="154"/>
      <c r="P120" s="154"/>
      <c r="Q120" s="154"/>
      <c r="R120" s="154"/>
      <c r="S120" s="154"/>
      <c r="T120" s="154"/>
      <c r="U120" s="154"/>
      <c r="V120" s="154"/>
      <c r="W120" s="154"/>
    </row>
    <row r="121" spans="1:23" s="24" customFormat="1">
      <c r="A121" s="176"/>
      <c r="B121" s="181" t="s">
        <v>279</v>
      </c>
      <c r="C121" s="56">
        <f>D121+F121+E121</f>
        <v>38216.230000000003</v>
      </c>
      <c r="D121" s="51">
        <f>D76+D29</f>
        <v>32596.190000000002</v>
      </c>
      <c r="E121" s="51"/>
      <c r="F121" s="51">
        <f>F76+F29</f>
        <v>5620.04</v>
      </c>
      <c r="G121" s="51"/>
      <c r="H121" s="56">
        <f t="shared" ref="H121:H136" si="62">I121+J121+K121</f>
        <v>4.6574999999999998</v>
      </c>
      <c r="I121" s="59">
        <f>(I29*6+I76*6)/12</f>
        <v>3.972</v>
      </c>
      <c r="J121" s="59"/>
      <c r="K121" s="59">
        <f>(K29*6+K76*6)/12</f>
        <v>0.68549999999999989</v>
      </c>
      <c r="L121" s="51"/>
      <c r="M121" s="153">
        <f t="shared" si="59"/>
        <v>8205.3097155126161</v>
      </c>
      <c r="N121" s="57"/>
      <c r="O121" s="154"/>
      <c r="P121" s="154"/>
      <c r="Q121" s="154"/>
      <c r="R121" s="154"/>
      <c r="S121" s="154"/>
      <c r="T121" s="154"/>
      <c r="U121" s="154"/>
      <c r="V121" s="154"/>
      <c r="W121" s="154"/>
    </row>
    <row r="122" spans="1:23" ht="14.25" hidden="1" customHeight="1">
      <c r="A122" s="176"/>
      <c r="B122" s="181" t="s">
        <v>282</v>
      </c>
      <c r="C122" s="56">
        <f t="shared" ref="C122" si="63">D122+E122+F122</f>
        <v>0</v>
      </c>
      <c r="D122" s="51">
        <f>D77+D30</f>
        <v>0</v>
      </c>
      <c r="E122" s="51"/>
      <c r="F122" s="51"/>
      <c r="G122" s="51"/>
      <c r="H122" s="56">
        <f>I122+J122+K122</f>
        <v>0</v>
      </c>
      <c r="I122" s="59">
        <f>(I30*6+I77*6)/12</f>
        <v>0</v>
      </c>
      <c r="J122" s="59"/>
      <c r="K122" s="59"/>
      <c r="L122" s="51"/>
      <c r="M122" s="153" t="e">
        <f t="shared" si="59"/>
        <v>#DIV/0!</v>
      </c>
      <c r="N122" s="57"/>
      <c r="O122" s="60"/>
      <c r="P122" s="60"/>
      <c r="Q122" s="60"/>
      <c r="R122" s="60"/>
      <c r="S122" s="58"/>
      <c r="T122" s="58"/>
      <c r="U122" s="58"/>
      <c r="V122" s="58"/>
      <c r="W122" s="54"/>
    </row>
    <row r="123" spans="1:23" ht="14.25" hidden="1" customHeight="1">
      <c r="A123" s="176"/>
      <c r="B123" s="181" t="s">
        <v>342</v>
      </c>
      <c r="C123" s="56">
        <f t="shared" ref="C123:C127" si="64">D123+F123+E123</f>
        <v>0</v>
      </c>
      <c r="D123" s="51">
        <f>D78+D31</f>
        <v>0</v>
      </c>
      <c r="E123" s="51"/>
      <c r="F123" s="51"/>
      <c r="G123" s="51"/>
      <c r="H123" s="56">
        <f t="shared" ref="H123:H130" si="65">I123+J123+K123</f>
        <v>0</v>
      </c>
      <c r="I123" s="59">
        <f>(I31*6+I78*6)/12</f>
        <v>0</v>
      </c>
      <c r="J123" s="51"/>
      <c r="K123" s="51"/>
      <c r="L123" s="51"/>
      <c r="M123" s="153" t="e">
        <f t="shared" si="59"/>
        <v>#DIV/0!</v>
      </c>
      <c r="N123" s="57"/>
      <c r="O123" s="60"/>
      <c r="P123" s="205"/>
      <c r="Q123" s="60"/>
      <c r="R123" s="60"/>
      <c r="S123" s="58"/>
      <c r="T123" s="58"/>
      <c r="U123" s="58"/>
      <c r="V123" s="58"/>
      <c r="W123" s="54"/>
    </row>
    <row r="124" spans="1:23" ht="14.25" customHeight="1">
      <c r="A124" s="176"/>
      <c r="B124" s="181" t="s">
        <v>280</v>
      </c>
      <c r="C124" s="56">
        <f t="shared" si="64"/>
        <v>23300</v>
      </c>
      <c r="D124" s="51">
        <f>D79+D32</f>
        <v>23300</v>
      </c>
      <c r="E124" s="51"/>
      <c r="F124" s="51"/>
      <c r="G124" s="51"/>
      <c r="H124" s="56">
        <f t="shared" si="65"/>
        <v>2.7505000000000002</v>
      </c>
      <c r="I124" s="59">
        <f>(I32*6+I79*6)/12</f>
        <v>2.7505000000000002</v>
      </c>
      <c r="J124" s="59"/>
      <c r="K124" s="59"/>
      <c r="L124" s="51"/>
      <c r="M124" s="153">
        <f t="shared" si="59"/>
        <v>8471.1870568987451</v>
      </c>
      <c r="N124" s="57"/>
      <c r="O124" s="60"/>
      <c r="P124" s="60"/>
      <c r="Q124" s="60"/>
      <c r="R124" s="60"/>
      <c r="S124" s="58"/>
      <c r="T124" s="58"/>
      <c r="U124" s="58"/>
      <c r="V124" s="58"/>
      <c r="W124" s="54"/>
    </row>
    <row r="125" spans="1:23" ht="14.25" customHeight="1">
      <c r="A125" s="176"/>
      <c r="B125" s="181" t="s">
        <v>350</v>
      </c>
      <c r="C125" s="56">
        <f>D125+E125+F125</f>
        <v>18</v>
      </c>
      <c r="D125" s="51"/>
      <c r="E125" s="51"/>
      <c r="F125" s="51">
        <f>F33+F80</f>
        <v>18</v>
      </c>
      <c r="G125" s="51"/>
      <c r="H125" s="56">
        <f t="shared" si="65"/>
        <v>3.0000000000000005E-3</v>
      </c>
      <c r="I125" s="51"/>
      <c r="J125" s="264"/>
      <c r="K125" s="59">
        <f>(K33*6+K80*6)/12</f>
        <v>3.0000000000000005E-3</v>
      </c>
      <c r="L125" s="51"/>
      <c r="M125" s="153">
        <f t="shared" si="59"/>
        <v>5999.9999999999991</v>
      </c>
      <c r="N125" s="57"/>
      <c r="O125" s="60"/>
      <c r="P125" s="60"/>
      <c r="Q125" s="60"/>
      <c r="R125" s="60"/>
      <c r="S125" s="58"/>
      <c r="T125" s="58"/>
      <c r="U125" s="58"/>
      <c r="V125" s="58"/>
      <c r="W125" s="54"/>
    </row>
    <row r="126" spans="1:23" ht="14.25" customHeight="1">
      <c r="A126" s="176"/>
      <c r="B126" s="202" t="s">
        <v>304</v>
      </c>
      <c r="C126" s="56">
        <f t="shared" si="64"/>
        <v>337963.78399999999</v>
      </c>
      <c r="D126" s="51">
        <f>D81+D36</f>
        <v>79616.701000000001</v>
      </c>
      <c r="E126" s="51">
        <f>E81+E36</f>
        <v>233429.981</v>
      </c>
      <c r="F126" s="51">
        <f>F81+F36</f>
        <v>24917.101999999999</v>
      </c>
      <c r="G126" s="51"/>
      <c r="H126" s="56">
        <f>I126+J126+K126</f>
        <v>42.066000000000003</v>
      </c>
      <c r="I126" s="59">
        <f>(I36*6+I81*6)/12</f>
        <v>10.240499999999999</v>
      </c>
      <c r="J126" s="59">
        <f>(J36*6+J81*6)/12</f>
        <v>28.676500000000001</v>
      </c>
      <c r="K126" s="59">
        <f>ROUNDDOWN(((K36*6+K81*6)/12),3)</f>
        <v>3.149</v>
      </c>
      <c r="L126" s="51"/>
      <c r="M126" s="153">
        <f t="shared" si="59"/>
        <v>8034.131697808205</v>
      </c>
      <c r="N126" s="57"/>
      <c r="O126" s="60"/>
      <c r="P126" s="60"/>
      <c r="Q126" s="60"/>
      <c r="R126" s="60"/>
      <c r="S126" s="58"/>
      <c r="T126" s="58"/>
      <c r="U126" s="58"/>
      <c r="V126" s="58"/>
      <c r="W126" s="54"/>
    </row>
    <row r="127" spans="1:23" ht="14.25" hidden="1" customHeight="1">
      <c r="A127" s="176"/>
      <c r="B127" s="202" t="s">
        <v>282</v>
      </c>
      <c r="C127" s="56">
        <f t="shared" si="64"/>
        <v>0</v>
      </c>
      <c r="D127" s="51"/>
      <c r="E127" s="51">
        <f>E82+E37</f>
        <v>0</v>
      </c>
      <c r="F127" s="51"/>
      <c r="G127" s="51"/>
      <c r="H127" s="56">
        <f>I127+J127+K127</f>
        <v>0</v>
      </c>
      <c r="I127" s="51"/>
      <c r="J127" s="59">
        <f>(J37*6+J82*6)/12</f>
        <v>0</v>
      </c>
      <c r="K127" s="51"/>
      <c r="L127" s="51"/>
      <c r="M127" s="153" t="e">
        <f t="shared" si="59"/>
        <v>#DIV/0!</v>
      </c>
      <c r="N127" s="57"/>
      <c r="O127" s="60"/>
      <c r="P127" s="60"/>
      <c r="Q127" s="60"/>
      <c r="R127" s="60"/>
      <c r="S127" s="58"/>
      <c r="T127" s="58"/>
      <c r="U127" s="58"/>
      <c r="V127" s="58"/>
      <c r="W127" s="54"/>
    </row>
    <row r="128" spans="1:23" ht="14.25" customHeight="1">
      <c r="A128" s="176"/>
      <c r="B128" s="202" t="s">
        <v>336</v>
      </c>
      <c r="C128" s="56">
        <f t="shared" ref="C128" si="66">D128+F128+E128</f>
        <v>31150</v>
      </c>
      <c r="D128" s="51">
        <f>D83+D38</f>
        <v>31150</v>
      </c>
      <c r="E128" s="51"/>
      <c r="F128" s="51"/>
      <c r="G128" s="51"/>
      <c r="H128" s="56">
        <f t="shared" ref="H128:H129" si="67">I128+J128+K128</f>
        <v>3.8639999999999999</v>
      </c>
      <c r="I128" s="59">
        <v>3.8639999999999999</v>
      </c>
      <c r="J128" s="59"/>
      <c r="K128" s="59"/>
      <c r="L128" s="51"/>
      <c r="M128" s="153">
        <f t="shared" ref="M128" si="68">C128/H128</f>
        <v>8061.594202898551</v>
      </c>
      <c r="N128" s="57"/>
      <c r="O128" s="60"/>
      <c r="P128" s="60"/>
      <c r="Q128" s="60"/>
      <c r="R128" s="60"/>
      <c r="S128" s="58"/>
      <c r="T128" s="58"/>
      <c r="U128" s="58"/>
      <c r="V128" s="58"/>
      <c r="W128" s="54"/>
    </row>
    <row r="129" spans="1:23">
      <c r="A129" s="176"/>
      <c r="B129" s="55" t="str">
        <f>B84</f>
        <v>АО "ЭПК"</v>
      </c>
      <c r="C129" s="56">
        <f t="shared" ref="C129" si="69">D129+E129+F129</f>
        <v>7430</v>
      </c>
      <c r="D129" s="51">
        <f>D84+D39</f>
        <v>722</v>
      </c>
      <c r="E129" s="51">
        <f>E84+E39</f>
        <v>6708</v>
      </c>
      <c r="F129" s="51"/>
      <c r="G129" s="51"/>
      <c r="H129" s="56">
        <f t="shared" si="67"/>
        <v>0.96700000000000008</v>
      </c>
      <c r="I129" s="59">
        <f>(I39*6+I84*6)/12</f>
        <v>0.125</v>
      </c>
      <c r="J129" s="59">
        <f>(J39*6+J84*6)/12</f>
        <v>0.84200000000000008</v>
      </c>
      <c r="K129" s="59"/>
      <c r="L129" s="51"/>
      <c r="M129" s="153">
        <f>E129/J129</f>
        <v>7966.7458432304029</v>
      </c>
      <c r="N129" s="57"/>
      <c r="O129" s="60"/>
      <c r="P129" s="60"/>
      <c r="Q129" s="60"/>
      <c r="R129" s="60"/>
      <c r="S129" s="58"/>
      <c r="T129" s="54"/>
      <c r="U129" s="54"/>
      <c r="V129" s="54"/>
      <c r="W129" s="54"/>
    </row>
    <row r="130" spans="1:23" ht="14.25" customHeight="1">
      <c r="A130" s="176"/>
      <c r="B130" s="181" t="s">
        <v>305</v>
      </c>
      <c r="C130" s="56">
        <f>D130+F130+E130</f>
        <v>25987.027000000002</v>
      </c>
      <c r="D130" s="51">
        <f>D85+D40</f>
        <v>20266.679</v>
      </c>
      <c r="E130" s="51">
        <f>E85+E40</f>
        <v>718.07399999999996</v>
      </c>
      <c r="F130" s="51">
        <f>F85+F40</f>
        <v>5002.2739999999994</v>
      </c>
      <c r="G130" s="51"/>
      <c r="H130" s="56">
        <f t="shared" si="65"/>
        <v>3.0039999999999996</v>
      </c>
      <c r="I130" s="59">
        <f>(I40*6+I85*6)/12</f>
        <v>2.3409999999999997</v>
      </c>
      <c r="J130" s="59">
        <f>(J40*6+J85*6)/12-0.001</f>
        <v>8.4500000000000006E-2</v>
      </c>
      <c r="K130" s="59">
        <f>(K40*6+K85*6)/12</f>
        <v>0.57850000000000001</v>
      </c>
      <c r="L130" s="51"/>
      <c r="M130" s="153">
        <f t="shared" si="59"/>
        <v>8650.8079227696417</v>
      </c>
      <c r="N130" s="57"/>
      <c r="O130" s="60"/>
      <c r="P130" s="60"/>
      <c r="Q130" s="60"/>
      <c r="R130" s="60"/>
      <c r="S130" s="58"/>
      <c r="T130" s="58"/>
      <c r="U130" s="58"/>
      <c r="V130" s="58"/>
      <c r="W130" s="54"/>
    </row>
    <row r="131" spans="1:23">
      <c r="A131" s="182" t="s">
        <v>128</v>
      </c>
      <c r="B131" s="183" t="s">
        <v>129</v>
      </c>
      <c r="C131" s="56">
        <f>D131+E131+F131</f>
        <v>72922.874000000011</v>
      </c>
      <c r="D131" s="56">
        <f>SUM(D132:D136)</f>
        <v>12078.440999999999</v>
      </c>
      <c r="E131" s="56">
        <f>SUM(E132:E137)</f>
        <v>60313.732000000004</v>
      </c>
      <c r="F131" s="56">
        <f>SUM(F132:F136)</f>
        <v>530.70100000000002</v>
      </c>
      <c r="G131" s="56"/>
      <c r="H131" s="56">
        <f>I131+J131+K131</f>
        <v>10.224000000000002</v>
      </c>
      <c r="I131" s="56">
        <f>SUM(I132:I136)</f>
        <v>1.8320000000000001</v>
      </c>
      <c r="J131" s="56">
        <f>SUM(J132:J137)</f>
        <v>8.3250000000000011</v>
      </c>
      <c r="K131" s="56">
        <f>SUM(K132:K136)</f>
        <v>6.7000000000000004E-2</v>
      </c>
      <c r="L131" s="56"/>
      <c r="M131" s="153">
        <f t="shared" si="59"/>
        <v>7132.5189749608762</v>
      </c>
      <c r="N131" s="57"/>
      <c r="O131" s="154"/>
      <c r="P131" s="154"/>
      <c r="Q131" s="154"/>
      <c r="R131" s="154"/>
      <c r="S131" s="154"/>
      <c r="T131" s="154"/>
      <c r="U131" s="154"/>
      <c r="V131" s="154"/>
      <c r="W131" s="154"/>
    </row>
    <row r="132" spans="1:23">
      <c r="A132" s="176"/>
      <c r="B132" s="181" t="s">
        <v>343</v>
      </c>
      <c r="C132" s="56">
        <f>D132+E132+F132</f>
        <v>169.279</v>
      </c>
      <c r="D132" s="51"/>
      <c r="E132" s="51"/>
      <c r="F132" s="51">
        <f>F87+F42</f>
        <v>169.279</v>
      </c>
      <c r="G132" s="51"/>
      <c r="H132" s="56">
        <f t="shared" si="62"/>
        <v>2.2500000000000003E-2</v>
      </c>
      <c r="I132" s="51"/>
      <c r="J132" s="51"/>
      <c r="K132" s="59">
        <f>(K42*6+K87*6)/12</f>
        <v>2.2500000000000003E-2</v>
      </c>
      <c r="L132" s="51"/>
      <c r="M132" s="153">
        <f t="shared" si="59"/>
        <v>7523.51111111111</v>
      </c>
      <c r="N132" s="57"/>
      <c r="O132" s="52"/>
      <c r="P132" s="52"/>
      <c r="Q132" s="52"/>
      <c r="R132" s="52"/>
      <c r="S132" s="58"/>
      <c r="T132" s="54"/>
      <c r="U132" s="54"/>
      <c r="V132" s="54"/>
      <c r="W132" s="54"/>
    </row>
    <row r="133" spans="1:23">
      <c r="A133" s="176"/>
      <c r="B133" s="181" t="s">
        <v>313</v>
      </c>
      <c r="C133" s="56">
        <f>D133+E133+F133</f>
        <v>285.81600000000003</v>
      </c>
      <c r="D133" s="51"/>
      <c r="E133" s="51">
        <f>E88+E43</f>
        <v>44.317</v>
      </c>
      <c r="F133" s="51">
        <f>F88+F43</f>
        <v>241.49900000000002</v>
      </c>
      <c r="G133" s="51"/>
      <c r="H133" s="56">
        <f t="shared" ref="H133" si="70">I133+J133+K133</f>
        <v>3.3500000000000002E-2</v>
      </c>
      <c r="I133" s="51"/>
      <c r="J133" s="59">
        <f>(J43*6+J88*6)/12</f>
        <v>6.000000000000001E-3</v>
      </c>
      <c r="K133" s="59">
        <f>(K43*6+K88*6)/12</f>
        <v>2.75E-2</v>
      </c>
      <c r="L133" s="51"/>
      <c r="M133" s="153">
        <f t="shared" ref="M133" si="71">C133/H133</f>
        <v>8531.820895522389</v>
      </c>
      <c r="N133" s="57"/>
      <c r="O133" s="52"/>
      <c r="P133" s="52"/>
      <c r="Q133" s="52"/>
      <c r="R133" s="52"/>
      <c r="S133" s="58"/>
      <c r="T133" s="54"/>
      <c r="U133" s="54"/>
      <c r="V133" s="54"/>
      <c r="W133" s="54"/>
    </row>
    <row r="134" spans="1:23">
      <c r="A134" s="176"/>
      <c r="B134" s="181" t="s">
        <v>301</v>
      </c>
      <c r="C134" s="56">
        <f t="shared" ref="C134:C136" si="72">D134+E134+F134</f>
        <v>59789.338000000003</v>
      </c>
      <c r="D134" s="51"/>
      <c r="E134" s="51">
        <f>E89+E44</f>
        <v>59669.415000000001</v>
      </c>
      <c r="F134" s="51">
        <f>F89+F44</f>
        <v>119.923</v>
      </c>
      <c r="G134" s="51"/>
      <c r="H134" s="56">
        <f t="shared" si="62"/>
        <v>8.2360000000000007</v>
      </c>
      <c r="I134" s="51"/>
      <c r="J134" s="59">
        <f>(J44*6+J89*6)/12</f>
        <v>8.2190000000000012</v>
      </c>
      <c r="K134" s="59">
        <f>(K44*6+K89*6)/12</f>
        <v>1.6999999999999998E-2</v>
      </c>
      <c r="L134" s="51"/>
      <c r="M134" s="153">
        <f t="shared" si="59"/>
        <v>7259.511656143759</v>
      </c>
      <c r="N134" s="57"/>
      <c r="O134" s="52"/>
      <c r="P134" s="52"/>
      <c r="Q134" s="52"/>
      <c r="R134" s="52"/>
      <c r="S134" s="58"/>
      <c r="T134" s="54"/>
      <c r="U134" s="54"/>
      <c r="V134" s="54"/>
      <c r="W134" s="54"/>
    </row>
    <row r="135" spans="1:23">
      <c r="A135" s="176"/>
      <c r="B135" s="181" t="s">
        <v>303</v>
      </c>
      <c r="C135" s="56">
        <f t="shared" ref="C135" si="73">D135+E135+F135</f>
        <v>12078.440999999999</v>
      </c>
      <c r="D135" s="51">
        <f>D90+D45</f>
        <v>12078.440999999999</v>
      </c>
      <c r="E135" s="51"/>
      <c r="F135" s="51"/>
      <c r="G135" s="51"/>
      <c r="H135" s="56">
        <f t="shared" ref="H135" si="74">I135+J135+K135</f>
        <v>1.8320000000000001</v>
      </c>
      <c r="I135" s="59">
        <f>(I45*6+I90*6)/12</f>
        <v>1.8320000000000001</v>
      </c>
      <c r="J135" s="59"/>
      <c r="K135" s="51"/>
      <c r="L135" s="51"/>
      <c r="M135" s="153">
        <f t="shared" ref="M135" si="75">C135/H135</f>
        <v>6593.0354803493437</v>
      </c>
      <c r="N135" s="57"/>
      <c r="O135" s="52"/>
      <c r="P135" s="52"/>
      <c r="Q135" s="52"/>
      <c r="R135" s="52"/>
      <c r="S135" s="58"/>
      <c r="T135" s="54"/>
      <c r="U135" s="54"/>
      <c r="V135" s="54"/>
      <c r="W135" s="54"/>
    </row>
    <row r="136" spans="1:23">
      <c r="A136" s="176"/>
      <c r="B136" s="181" t="s">
        <v>283</v>
      </c>
      <c r="C136" s="56">
        <f t="shared" si="72"/>
        <v>600</v>
      </c>
      <c r="D136" s="51"/>
      <c r="E136" s="51">
        <f>E91+E46</f>
        <v>600</v>
      </c>
      <c r="F136" s="51"/>
      <c r="G136" s="51"/>
      <c r="H136" s="56">
        <f t="shared" si="62"/>
        <v>0.10000000000000002</v>
      </c>
      <c r="I136" s="51"/>
      <c r="J136" s="59">
        <f>(J46*6+J91*6)/12</f>
        <v>0.10000000000000002</v>
      </c>
      <c r="K136" s="51"/>
      <c r="L136" s="51"/>
      <c r="M136" s="153">
        <f t="shared" si="59"/>
        <v>5999.9999999999991</v>
      </c>
      <c r="N136" s="57"/>
      <c r="O136" s="52"/>
      <c r="P136" s="52"/>
      <c r="Q136" s="52"/>
      <c r="R136" s="52"/>
      <c r="S136" s="58"/>
      <c r="T136" s="54"/>
      <c r="U136" s="54"/>
      <c r="V136" s="54"/>
      <c r="W136" s="54"/>
    </row>
    <row r="137" spans="1:23" hidden="1">
      <c r="A137" s="176"/>
      <c r="B137" s="181"/>
      <c r="C137" s="56"/>
      <c r="D137" s="51"/>
      <c r="E137" s="51"/>
      <c r="F137" s="51"/>
      <c r="G137" s="51"/>
      <c r="H137" s="56"/>
      <c r="I137" s="51"/>
      <c r="J137" s="51"/>
      <c r="K137" s="51"/>
      <c r="L137" s="51"/>
      <c r="M137" s="153"/>
      <c r="N137" s="57"/>
      <c r="O137" s="52"/>
      <c r="P137" s="52"/>
      <c r="Q137" s="52"/>
      <c r="R137" s="52"/>
      <c r="S137" s="58"/>
      <c r="T137" s="54"/>
      <c r="U137" s="58"/>
      <c r="V137" s="54"/>
      <c r="W137" s="54"/>
    </row>
    <row r="138" spans="1:23" s="24" customFormat="1">
      <c r="A138" s="182" t="s">
        <v>130</v>
      </c>
      <c r="B138" s="178" t="s">
        <v>131</v>
      </c>
      <c r="C138" s="56">
        <f t="shared" ref="C138:G138" si="76">C131+C109+C101</f>
        <v>624871.91700000002</v>
      </c>
      <c r="D138" s="56">
        <f t="shared" si="76"/>
        <v>218123.573</v>
      </c>
      <c r="E138" s="56">
        <f>E131+E109+E101</f>
        <v>349346.41000000003</v>
      </c>
      <c r="F138" s="56">
        <f t="shared" si="76"/>
        <v>57401.933999999994</v>
      </c>
      <c r="G138" s="56">
        <f t="shared" si="76"/>
        <v>0</v>
      </c>
      <c r="H138" s="56">
        <f>H131+H109+H101</f>
        <v>79.427000000000007</v>
      </c>
      <c r="I138" s="56">
        <f>I131+I109+I101</f>
        <v>27.698000000000004</v>
      </c>
      <c r="J138" s="56">
        <f>J131+J109+J101</f>
        <v>44.427</v>
      </c>
      <c r="K138" s="56">
        <f>K131+K109+K101</f>
        <v>7.3020000000000005</v>
      </c>
      <c r="L138" s="56"/>
      <c r="M138" s="153">
        <f t="shared" si="59"/>
        <v>7867.248127211149</v>
      </c>
      <c r="N138" s="57"/>
      <c r="O138" s="154"/>
      <c r="P138" s="154"/>
      <c r="Q138" s="154"/>
      <c r="R138" s="154"/>
      <c r="S138" s="154"/>
      <c r="T138" s="154"/>
      <c r="U138" s="154"/>
      <c r="V138" s="154"/>
      <c r="W138" s="154"/>
    </row>
    <row r="139" spans="1:23">
      <c r="B139" s="200"/>
      <c r="C139" s="200"/>
      <c r="D139" s="200"/>
      <c r="E139" s="200"/>
      <c r="F139" s="200"/>
      <c r="H139" s="262"/>
      <c r="I139" s="262"/>
      <c r="J139" s="262"/>
      <c r="K139" s="262"/>
    </row>
    <row r="140" spans="1:23">
      <c r="C140" s="200"/>
      <c r="D140" s="200"/>
      <c r="E140" s="200"/>
      <c r="F140" s="200"/>
      <c r="H140" s="195"/>
      <c r="I140" s="195"/>
      <c r="J140" s="195"/>
      <c r="K140" s="195"/>
    </row>
    <row r="142" spans="1:23">
      <c r="D142" s="200"/>
      <c r="E142" s="200"/>
      <c r="F142" s="200"/>
      <c r="I142" s="263"/>
    </row>
    <row r="143" spans="1:23">
      <c r="I143" s="263"/>
    </row>
  </sheetData>
  <mergeCells count="26">
    <mergeCell ref="S52:W52"/>
    <mergeCell ref="A100:W100"/>
    <mergeCell ref="A55:W55"/>
    <mergeCell ref="A97:A98"/>
    <mergeCell ref="B97:B98"/>
    <mergeCell ref="C97:G97"/>
    <mergeCell ref="H97:L97"/>
    <mergeCell ref="M97:M98"/>
    <mergeCell ref="N97:R97"/>
    <mergeCell ref="S97:W97"/>
    <mergeCell ref="A8:W8"/>
    <mergeCell ref="A52:A53"/>
    <mergeCell ref="B52:B53"/>
    <mergeCell ref="C52:G52"/>
    <mergeCell ref="A3:H3"/>
    <mergeCell ref="I3:W3"/>
    <mergeCell ref="A5:A6"/>
    <mergeCell ref="B5:B6"/>
    <mergeCell ref="C5:G5"/>
    <mergeCell ref="H5:L5"/>
    <mergeCell ref="M5:M6"/>
    <mergeCell ref="N5:R5"/>
    <mergeCell ref="S5:W5"/>
    <mergeCell ref="H52:L52"/>
    <mergeCell ref="M52:M53"/>
    <mergeCell ref="N52:R52"/>
  </mergeCells>
  <printOptions horizontalCentered="1"/>
  <pageMargins left="0.59055118110236227" right="0" top="0.19685039370078741" bottom="0.19685039370078741" header="0" footer="0"/>
  <pageSetup paperSize="9" scale="70" orientation="landscape" r:id="rId1"/>
  <headerFooter alignWithMargins="0"/>
  <rowBreaks count="2" manualBreakCount="2">
    <brk id="49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3"/>
  <dimension ref="A1:N173"/>
  <sheetViews>
    <sheetView tabSelected="1" view="pageBreakPreview" topLeftCell="A58" zoomScale="75" zoomScaleNormal="75" zoomScaleSheetLayoutView="75" workbookViewId="0">
      <selection activeCell="K75" sqref="K75"/>
    </sheetView>
  </sheetViews>
  <sheetFormatPr defaultColWidth="9.140625" defaultRowHeight="15.75"/>
  <cols>
    <col min="1" max="1" width="9.140625" style="101"/>
    <col min="2" max="2" width="67.5703125" style="102" customWidth="1"/>
    <col min="3" max="3" width="17.42578125" style="103" customWidth="1"/>
    <col min="4" max="4" width="13.7109375" style="103" customWidth="1"/>
    <col min="5" max="5" width="13.85546875" style="1" customWidth="1"/>
    <col min="6" max="6" width="17.7109375" style="1" customWidth="1"/>
    <col min="7" max="7" width="17.42578125" style="103" customWidth="1"/>
    <col min="8" max="8" width="13.5703125" style="103" customWidth="1"/>
    <col min="9" max="9" width="13.28515625" style="1" customWidth="1"/>
    <col min="10" max="10" width="17.7109375" style="1" customWidth="1"/>
    <col min="11" max="11" width="17.42578125" style="103" customWidth="1"/>
    <col min="12" max="12" width="13.85546875" style="103" customWidth="1"/>
    <col min="13" max="13" width="12.140625" style="1" customWidth="1"/>
    <col min="14" max="14" width="19" style="1" customWidth="1"/>
    <col min="15" max="16384" width="9.140625" style="1"/>
  </cols>
  <sheetData>
    <row r="1" spans="1:14" s="64" customFormat="1">
      <c r="A1" s="61" t="s">
        <v>132</v>
      </c>
      <c r="B1" s="62"/>
      <c r="C1" s="63"/>
      <c r="D1" s="63"/>
      <c r="G1" s="63"/>
      <c r="H1" s="63"/>
      <c r="K1" s="63"/>
      <c r="L1" s="63"/>
      <c r="N1" s="64" t="s">
        <v>133</v>
      </c>
    </row>
    <row r="2" spans="1:14" s="64" customFormat="1" ht="36.75" customHeight="1">
      <c r="A2" s="303" t="s">
        <v>346</v>
      </c>
      <c r="B2" s="303"/>
      <c r="C2" s="304"/>
      <c r="D2" s="304"/>
      <c r="E2" s="304"/>
      <c r="F2" s="304"/>
    </row>
    <row r="3" spans="1:14" s="64" customFormat="1" ht="18.75" customHeight="1">
      <c r="A3" s="293" t="str">
        <f>'П1.6'!I3</f>
        <v>ОАО "КузбассЭлектро"</v>
      </c>
      <c r="B3" s="293"/>
      <c r="C3" s="293"/>
      <c r="D3" s="293"/>
      <c r="E3" s="293"/>
      <c r="F3" s="293"/>
    </row>
    <row r="4" spans="1:14" s="64" customFormat="1" ht="16.5" thickBot="1">
      <c r="B4" s="62"/>
      <c r="C4" s="63"/>
      <c r="D4" s="63"/>
      <c r="G4" s="63"/>
      <c r="H4" s="63"/>
      <c r="K4" s="63"/>
      <c r="L4" s="63"/>
    </row>
    <row r="5" spans="1:14" ht="27" customHeight="1">
      <c r="A5" s="305" t="s">
        <v>134</v>
      </c>
      <c r="B5" s="307" t="s">
        <v>12</v>
      </c>
      <c r="C5" s="309" t="str">
        <f>'П1.6'!A8</f>
        <v>План 1 полугодие 2024г.</v>
      </c>
      <c r="D5" s="300"/>
      <c r="E5" s="301"/>
      <c r="F5" s="302"/>
      <c r="G5" s="300" t="str">
        <f>'П1.5'!I4</f>
        <v>План 2 полугодие 2024г.</v>
      </c>
      <c r="H5" s="300"/>
      <c r="I5" s="301"/>
      <c r="J5" s="302"/>
      <c r="K5" s="300" t="str">
        <f>'П1.5'!N4</f>
        <v>План 2024 год</v>
      </c>
      <c r="L5" s="300"/>
      <c r="M5" s="301"/>
      <c r="N5" s="302"/>
    </row>
    <row r="6" spans="1:14" ht="48" thickBot="1">
      <c r="A6" s="306"/>
      <c r="B6" s="308"/>
      <c r="C6" s="65" t="s">
        <v>135</v>
      </c>
      <c r="D6" s="66" t="s">
        <v>307</v>
      </c>
      <c r="E6" s="66" t="s">
        <v>306</v>
      </c>
      <c r="F6" s="67" t="s">
        <v>136</v>
      </c>
      <c r="G6" s="68" t="s">
        <v>135</v>
      </c>
      <c r="H6" s="66" t="s">
        <v>307</v>
      </c>
      <c r="I6" s="66" t="s">
        <v>306</v>
      </c>
      <c r="J6" s="67" t="s">
        <v>136</v>
      </c>
      <c r="K6" s="68" t="s">
        <v>135</v>
      </c>
      <c r="L6" s="66" t="s">
        <v>307</v>
      </c>
      <c r="M6" s="66" t="s">
        <v>306</v>
      </c>
      <c r="N6" s="67" t="s">
        <v>136</v>
      </c>
    </row>
    <row r="7" spans="1:14" ht="18" customHeight="1">
      <c r="A7" s="184">
        <v>1</v>
      </c>
      <c r="B7" s="185" t="s">
        <v>137</v>
      </c>
      <c r="C7" s="155">
        <f>C10</f>
        <v>314642.451</v>
      </c>
      <c r="D7" s="156"/>
      <c r="E7" s="156">
        <f>E10</f>
        <v>80.571000000000012</v>
      </c>
      <c r="F7" s="265">
        <v>744272</v>
      </c>
      <c r="G7" s="155">
        <f>G10</f>
        <v>324380.26299999992</v>
      </c>
      <c r="H7" s="156"/>
      <c r="I7" s="156">
        <f>I10</f>
        <v>82.035000000000011</v>
      </c>
      <c r="J7" s="265">
        <f>F7</f>
        <v>744272</v>
      </c>
      <c r="K7" s="155">
        <f>C7+G7</f>
        <v>639022.71399999992</v>
      </c>
      <c r="L7" s="156"/>
      <c r="M7" s="156">
        <f>M10</f>
        <v>81.302500000000009</v>
      </c>
      <c r="N7" s="265">
        <f>J7</f>
        <v>744272</v>
      </c>
    </row>
    <row r="8" spans="1:14" ht="17.25" customHeight="1">
      <c r="A8" s="76"/>
      <c r="B8" s="77" t="s">
        <v>138</v>
      </c>
      <c r="C8" s="78"/>
      <c r="D8" s="81"/>
      <c r="E8" s="81"/>
      <c r="F8" s="69"/>
      <c r="G8" s="78"/>
      <c r="H8" s="81"/>
      <c r="I8" s="81"/>
      <c r="J8" s="69"/>
      <c r="K8" s="78"/>
      <c r="L8" s="81"/>
      <c r="M8" s="81"/>
      <c r="N8" s="69"/>
    </row>
    <row r="9" spans="1:14" s="70" customFormat="1" ht="18" customHeight="1">
      <c r="A9" s="71" t="s">
        <v>59</v>
      </c>
      <c r="B9" s="72" t="s">
        <v>139</v>
      </c>
      <c r="C9" s="157"/>
      <c r="D9" s="158"/>
      <c r="E9" s="158"/>
      <c r="F9" s="69"/>
      <c r="G9" s="157"/>
      <c r="H9" s="158"/>
      <c r="I9" s="158"/>
      <c r="J9" s="69"/>
      <c r="K9" s="157"/>
      <c r="L9" s="158"/>
      <c r="M9" s="158"/>
      <c r="N9" s="69"/>
    </row>
    <row r="10" spans="1:14" s="70" customFormat="1" ht="18" customHeight="1">
      <c r="A10" s="71" t="s">
        <v>60</v>
      </c>
      <c r="B10" s="72" t="s">
        <v>140</v>
      </c>
      <c r="C10" s="157">
        <f>'П1.4'!D7</f>
        <v>314642.451</v>
      </c>
      <c r="D10" s="158"/>
      <c r="E10" s="158">
        <f>'П1.5'!D7</f>
        <v>80.571000000000012</v>
      </c>
      <c r="F10" s="69"/>
      <c r="G10" s="157">
        <f>'П1.4'!I7</f>
        <v>324380.26299999992</v>
      </c>
      <c r="H10" s="158"/>
      <c r="I10" s="158">
        <f>'П1.5'!I7</f>
        <v>82.035000000000011</v>
      </c>
      <c r="J10" s="69"/>
      <c r="K10" s="155">
        <f>C10+G10</f>
        <v>639022.71399999992</v>
      </c>
      <c r="L10" s="156"/>
      <c r="M10" s="158">
        <f>'П1.5'!N7</f>
        <v>81.302500000000009</v>
      </c>
      <c r="N10" s="69"/>
    </row>
    <row r="11" spans="1:14" s="45" customFormat="1" ht="18" customHeight="1">
      <c r="A11" s="71"/>
      <c r="B11" s="72" t="s">
        <v>141</v>
      </c>
      <c r="C11" s="73"/>
      <c r="D11" s="75"/>
      <c r="E11" s="75"/>
      <c r="F11" s="69"/>
      <c r="G11" s="73"/>
      <c r="H11" s="75"/>
      <c r="I11" s="75"/>
      <c r="J11" s="69"/>
      <c r="K11" s="73"/>
      <c r="L11" s="75"/>
      <c r="M11" s="75"/>
      <c r="N11" s="69"/>
    </row>
    <row r="12" spans="1:14" s="45" customFormat="1" ht="18" customHeight="1">
      <c r="A12" s="71" t="s">
        <v>118</v>
      </c>
      <c r="B12" s="72" t="s">
        <v>302</v>
      </c>
      <c r="C12" s="73">
        <f>'П1.4'!D17</f>
        <v>19761.666000000001</v>
      </c>
      <c r="D12" s="75"/>
      <c r="E12" s="74">
        <v>5.069</v>
      </c>
      <c r="F12" s="69"/>
      <c r="G12" s="73">
        <f>'П1.4'!I17</f>
        <v>20122.956999999999</v>
      </c>
      <c r="H12" s="75"/>
      <c r="I12" s="74">
        <v>5.069</v>
      </c>
      <c r="J12" s="69"/>
      <c r="K12" s="73">
        <f>C12+G12</f>
        <v>39884.623</v>
      </c>
      <c r="L12" s="75"/>
      <c r="M12" s="75">
        <f>(E12+I12)/2</f>
        <v>5.069</v>
      </c>
      <c r="N12" s="69"/>
    </row>
    <row r="13" spans="1:14" s="45" customFormat="1" ht="18" customHeight="1">
      <c r="A13" s="71" t="s">
        <v>119</v>
      </c>
      <c r="B13" s="72" t="s">
        <v>338</v>
      </c>
      <c r="C13" s="73">
        <f>'П1.4'!D18</f>
        <v>259109.15700000001</v>
      </c>
      <c r="D13" s="75"/>
      <c r="E13" s="75">
        <f>'П1.5'!D18</f>
        <v>65.412999999999997</v>
      </c>
      <c r="F13" s="69"/>
      <c r="G13" s="73">
        <f>'П1.4'!I18</f>
        <v>269660.63500000001</v>
      </c>
      <c r="H13" s="75"/>
      <c r="I13" s="75">
        <f>'П1.5'!I18</f>
        <v>67.31</v>
      </c>
      <c r="J13" s="69"/>
      <c r="K13" s="73">
        <f>C13+G13</f>
        <v>528769.79200000002</v>
      </c>
      <c r="L13" s="75"/>
      <c r="M13" s="75">
        <v>66.361000000000004</v>
      </c>
      <c r="N13" s="69"/>
    </row>
    <row r="14" spans="1:14" s="45" customFormat="1" ht="18" customHeight="1">
      <c r="A14" s="71" t="s">
        <v>144</v>
      </c>
      <c r="B14" s="72" t="s">
        <v>303</v>
      </c>
      <c r="C14" s="73">
        <f>'П1.4'!D19</f>
        <v>35023.932999999997</v>
      </c>
      <c r="D14" s="75"/>
      <c r="E14" s="75">
        <f>'П1.5'!E19</f>
        <v>8.7750000000000004</v>
      </c>
      <c r="F14" s="69"/>
      <c r="G14" s="73">
        <f>'П1.4'!I19</f>
        <v>33920.057000000001</v>
      </c>
      <c r="H14" s="75"/>
      <c r="I14" s="75">
        <f>'П1.5'!J19</f>
        <v>8.3650000000000002</v>
      </c>
      <c r="J14" s="69"/>
      <c r="K14" s="73">
        <f>C14+G14</f>
        <v>68943.989999999991</v>
      </c>
      <c r="L14" s="75"/>
      <c r="M14" s="75">
        <f>(E14+I14)/2</f>
        <v>8.57</v>
      </c>
      <c r="N14" s="69"/>
    </row>
    <row r="15" spans="1:14" s="45" customFormat="1" ht="18" customHeight="1">
      <c r="A15" s="71" t="s">
        <v>284</v>
      </c>
      <c r="B15" s="72" t="s">
        <v>313</v>
      </c>
      <c r="C15" s="73">
        <f>'П1.4'!D21</f>
        <v>419.47199999999998</v>
      </c>
      <c r="D15" s="75"/>
      <c r="E15" s="75">
        <f>'П1.5'!G21</f>
        <v>0.112</v>
      </c>
      <c r="F15" s="69"/>
      <c r="G15" s="73">
        <f>'П1.4'!I21</f>
        <v>372.666</v>
      </c>
      <c r="H15" s="75"/>
      <c r="I15" s="75">
        <f>'П1.5'!L21</f>
        <v>0.1</v>
      </c>
      <c r="J15" s="69"/>
      <c r="K15" s="73">
        <f>C15+G15</f>
        <v>792.13799999999992</v>
      </c>
      <c r="L15" s="75"/>
      <c r="M15" s="75">
        <f>(E15+I15)/2</f>
        <v>0.10600000000000001</v>
      </c>
      <c r="N15" s="69"/>
    </row>
    <row r="16" spans="1:14" s="45" customFormat="1" ht="18" customHeight="1">
      <c r="A16" s="71" t="s">
        <v>285</v>
      </c>
      <c r="B16" s="72" t="s">
        <v>286</v>
      </c>
      <c r="C16" s="73">
        <f>'П1.4'!D20</f>
        <v>328.22300000000001</v>
      </c>
      <c r="D16" s="75"/>
      <c r="E16" s="75">
        <f>'П1.5'!F20</f>
        <v>0.121</v>
      </c>
      <c r="F16" s="69"/>
      <c r="G16" s="73">
        <f>'П1.4'!I20</f>
        <v>303.94799999999998</v>
      </c>
      <c r="H16" s="75"/>
      <c r="I16" s="75">
        <f>'П1.5'!K20</f>
        <v>0.11</v>
      </c>
      <c r="J16" s="69"/>
      <c r="K16" s="73">
        <f>C16+G16</f>
        <v>632.17100000000005</v>
      </c>
      <c r="L16" s="75"/>
      <c r="M16" s="75">
        <f>(E16+I16)/2</f>
        <v>0.11549999999999999</v>
      </c>
      <c r="N16" s="69"/>
    </row>
    <row r="17" spans="1:14" s="45" customFormat="1" ht="18" customHeight="1">
      <c r="A17" s="71" t="s">
        <v>359</v>
      </c>
      <c r="B17" s="72" t="s">
        <v>358</v>
      </c>
      <c r="C17" s="73">
        <v>0</v>
      </c>
      <c r="D17" s="75"/>
      <c r="E17" s="75">
        <v>1.081</v>
      </c>
      <c r="F17" s="266"/>
      <c r="G17" s="73">
        <v>0</v>
      </c>
      <c r="H17" s="75"/>
      <c r="I17" s="75">
        <v>1.081</v>
      </c>
      <c r="J17" s="266"/>
      <c r="K17" s="73">
        <v>0</v>
      </c>
      <c r="L17" s="75"/>
      <c r="M17" s="75">
        <v>1.081</v>
      </c>
      <c r="N17" s="266"/>
    </row>
    <row r="18" spans="1:14" s="45" customFormat="1" ht="18" customHeight="1">
      <c r="A18" s="76"/>
      <c r="B18" s="77" t="s">
        <v>145</v>
      </c>
      <c r="C18" s="78"/>
      <c r="D18" s="81"/>
      <c r="E18" s="81"/>
      <c r="F18" s="80"/>
      <c r="G18" s="78"/>
      <c r="H18" s="81"/>
      <c r="I18" s="81"/>
      <c r="J18" s="80"/>
      <c r="K18" s="78"/>
      <c r="L18" s="81"/>
      <c r="M18" s="81"/>
      <c r="N18" s="80"/>
    </row>
    <row r="19" spans="1:14" ht="18" customHeight="1">
      <c r="A19" s="87" t="s">
        <v>38</v>
      </c>
      <c r="B19" s="88" t="s">
        <v>146</v>
      </c>
      <c r="C19" s="157">
        <f>'П1.4'!D22</f>
        <v>6607.5300000000007</v>
      </c>
      <c r="D19" s="158"/>
      <c r="E19" s="158">
        <f>'П1.5'!D23</f>
        <v>1.6890000000000001</v>
      </c>
      <c r="F19" s="82"/>
      <c r="G19" s="157">
        <f>'П1.4'!I22</f>
        <v>6812</v>
      </c>
      <c r="H19" s="158"/>
      <c r="I19" s="158">
        <f>'П1.5'!I23</f>
        <v>1.7210000000000001</v>
      </c>
      <c r="J19" s="82"/>
      <c r="K19" s="155">
        <f>C19+G19</f>
        <v>13419.53</v>
      </c>
      <c r="L19" s="156"/>
      <c r="M19" s="158">
        <f>'П1.5'!N23</f>
        <v>1.7049999999999998</v>
      </c>
      <c r="N19" s="82"/>
    </row>
    <row r="20" spans="1:14" ht="18" customHeight="1">
      <c r="A20" s="87" t="s">
        <v>128</v>
      </c>
      <c r="B20" s="88" t="s">
        <v>147</v>
      </c>
      <c r="C20" s="157">
        <f>C10-C19</f>
        <v>308034.92099999997</v>
      </c>
      <c r="D20" s="158"/>
      <c r="E20" s="158">
        <f>E10-E19</f>
        <v>78.882000000000005</v>
      </c>
      <c r="F20" s="82"/>
      <c r="G20" s="157">
        <f>G10-G19</f>
        <v>317568.26299999992</v>
      </c>
      <c r="H20" s="158"/>
      <c r="I20" s="158">
        <f>I10-I19</f>
        <v>80.314000000000007</v>
      </c>
      <c r="J20" s="82"/>
      <c r="K20" s="155">
        <f>C20+G20</f>
        <v>625603.18399999989</v>
      </c>
      <c r="L20" s="156"/>
      <c r="M20" s="158">
        <f>M10-M19</f>
        <v>79.597500000000011</v>
      </c>
      <c r="N20" s="82"/>
    </row>
    <row r="21" spans="1:14" ht="18" customHeight="1">
      <c r="A21" s="76"/>
      <c r="B21" s="77" t="s">
        <v>148</v>
      </c>
      <c r="C21" s="78"/>
      <c r="D21" s="81"/>
      <c r="E21" s="81"/>
      <c r="F21" s="69"/>
      <c r="G21" s="78"/>
      <c r="H21" s="81"/>
      <c r="I21" s="81"/>
      <c r="J21" s="69"/>
      <c r="K21" s="78"/>
      <c r="L21" s="81"/>
      <c r="M21" s="81"/>
      <c r="N21" s="69"/>
    </row>
    <row r="22" spans="1:14" ht="18" customHeight="1">
      <c r="A22" s="87" t="s">
        <v>149</v>
      </c>
      <c r="B22" s="88" t="s">
        <v>150</v>
      </c>
      <c r="C22" s="157">
        <f>'П1.4'!D33</f>
        <v>271058.96899999998</v>
      </c>
      <c r="D22" s="158"/>
      <c r="E22" s="158">
        <f>'П1.5'!D34</f>
        <v>68.503</v>
      </c>
      <c r="F22" s="69"/>
      <c r="G22" s="157">
        <f>'П1.4'!I33</f>
        <v>280890.07399999996</v>
      </c>
      <c r="H22" s="158"/>
      <c r="I22" s="158">
        <f>'П1.5'!I34</f>
        <v>69.903999999999996</v>
      </c>
      <c r="J22" s="69"/>
      <c r="K22" s="155">
        <f>C22+G22</f>
        <v>551949.04299999995</v>
      </c>
      <c r="L22" s="156"/>
      <c r="M22" s="158">
        <f>'П1.5'!N34</f>
        <v>69.203000000000003</v>
      </c>
      <c r="N22" s="69"/>
    </row>
    <row r="23" spans="1:14" ht="18" customHeight="1">
      <c r="A23" s="87" t="s">
        <v>151</v>
      </c>
      <c r="B23" s="88" t="s">
        <v>152</v>
      </c>
      <c r="C23" s="157">
        <f>'П1.4'!D29+'П1.4'!D35</f>
        <v>36975.951999999997</v>
      </c>
      <c r="D23" s="158"/>
      <c r="E23" s="158">
        <f>'П1.5'!D37+'П1.5'!D30</f>
        <v>10.379</v>
      </c>
      <c r="F23" s="69"/>
      <c r="G23" s="157">
        <f>'П1.4'!I29+'П1.4'!I35</f>
        <v>36678.188999999998</v>
      </c>
      <c r="H23" s="158"/>
      <c r="I23" s="158">
        <f>'П1.5'!I37+'П1.5'!I30</f>
        <v>10.41</v>
      </c>
      <c r="J23" s="69"/>
      <c r="K23" s="155">
        <f>C23+G23</f>
        <v>73654.141000000003</v>
      </c>
      <c r="L23" s="156"/>
      <c r="M23" s="158">
        <f>'П1.5'!N30+'П1.5'!N37</f>
        <v>10.394500000000001</v>
      </c>
      <c r="N23" s="69"/>
    </row>
    <row r="24" spans="1:14" s="45" customFormat="1" ht="18" customHeight="1">
      <c r="A24" s="76"/>
      <c r="B24" s="77" t="s">
        <v>153</v>
      </c>
      <c r="C24" s="78"/>
      <c r="D24" s="81"/>
      <c r="E24" s="81"/>
      <c r="F24" s="80"/>
      <c r="G24" s="78"/>
      <c r="H24" s="81"/>
      <c r="I24" s="81"/>
      <c r="J24" s="80"/>
      <c r="K24" s="78"/>
      <c r="L24" s="81"/>
      <c r="M24" s="81"/>
      <c r="N24" s="80"/>
    </row>
    <row r="25" spans="1:14" s="45" customFormat="1" ht="18" customHeight="1">
      <c r="A25" s="71" t="s">
        <v>154</v>
      </c>
      <c r="B25" s="72" t="str">
        <f>B12</f>
        <v>ПАО "ФСК ЕЭС"</v>
      </c>
      <c r="C25" s="73">
        <v>0</v>
      </c>
      <c r="D25" s="75"/>
      <c r="E25" s="75">
        <v>0</v>
      </c>
      <c r="F25" s="69"/>
      <c r="G25" s="73">
        <v>0</v>
      </c>
      <c r="H25" s="75"/>
      <c r="I25" s="75">
        <v>0</v>
      </c>
      <c r="J25" s="69"/>
      <c r="K25" s="73">
        <f t="shared" ref="K25:K37" si="0">C25+G25</f>
        <v>0</v>
      </c>
      <c r="L25" s="75"/>
      <c r="M25" s="75">
        <v>0</v>
      </c>
      <c r="N25" s="69"/>
    </row>
    <row r="26" spans="1:14" s="45" customFormat="1" ht="18" customHeight="1">
      <c r="A26" s="71" t="s">
        <v>155</v>
      </c>
      <c r="B26" s="84" t="s">
        <v>156</v>
      </c>
      <c r="C26" s="73">
        <f>C25-C12</f>
        <v>-19761.666000000001</v>
      </c>
      <c r="D26" s="75"/>
      <c r="E26" s="75">
        <f>E25-E12</f>
        <v>-5.069</v>
      </c>
      <c r="F26" s="85"/>
      <c r="G26" s="73">
        <f>G25-G12</f>
        <v>-20122.956999999999</v>
      </c>
      <c r="H26" s="75"/>
      <c r="I26" s="75">
        <f>I25-I12</f>
        <v>-5.069</v>
      </c>
      <c r="J26" s="85"/>
      <c r="K26" s="73">
        <f t="shared" si="0"/>
        <v>-39884.623</v>
      </c>
      <c r="L26" s="75"/>
      <c r="M26" s="75">
        <f>M25-M12</f>
        <v>-5.069</v>
      </c>
      <c r="N26" s="85"/>
    </row>
    <row r="27" spans="1:14" s="45" customFormat="1" ht="17.25" customHeight="1">
      <c r="A27" s="71" t="s">
        <v>157</v>
      </c>
      <c r="B27" s="72" t="str">
        <f>B13</f>
        <v>ПАО "Россети Сибирь"-"Кузбассэнерго-РЭС"</v>
      </c>
      <c r="C27" s="73">
        <f>'П1.6'!F42</f>
        <v>89.995999999999995</v>
      </c>
      <c r="D27" s="75"/>
      <c r="E27" s="75">
        <f>'П1.6'!K42</f>
        <v>2.4E-2</v>
      </c>
      <c r="F27" s="85"/>
      <c r="G27" s="73">
        <f>'П1.6'!F87</f>
        <v>79.283000000000001</v>
      </c>
      <c r="H27" s="75"/>
      <c r="I27" s="75">
        <f>'П1.6'!K87</f>
        <v>2.1000000000000001E-2</v>
      </c>
      <c r="J27" s="85"/>
      <c r="K27" s="73">
        <f t="shared" si="0"/>
        <v>169.279</v>
      </c>
      <c r="L27" s="75"/>
      <c r="M27" s="75">
        <f>'П1.6'!K132</f>
        <v>2.2500000000000003E-2</v>
      </c>
      <c r="N27" s="85"/>
    </row>
    <row r="28" spans="1:14" s="45" customFormat="1" ht="20.25" customHeight="1">
      <c r="A28" s="71" t="s">
        <v>158</v>
      </c>
      <c r="B28" s="84" t="s">
        <v>159</v>
      </c>
      <c r="C28" s="73">
        <f>C27-C13</f>
        <v>-259019.16099999999</v>
      </c>
      <c r="D28" s="75"/>
      <c r="E28" s="75">
        <f>E27-E13</f>
        <v>-65.388999999999996</v>
      </c>
      <c r="F28" s="85"/>
      <c r="G28" s="73">
        <f>G27-G13</f>
        <v>-269581.35200000001</v>
      </c>
      <c r="H28" s="75"/>
      <c r="I28" s="75">
        <f>I27-I13</f>
        <v>-67.289000000000001</v>
      </c>
      <c r="J28" s="85"/>
      <c r="K28" s="73">
        <f t="shared" si="0"/>
        <v>-528600.51300000004</v>
      </c>
      <c r="L28" s="75"/>
      <c r="M28" s="75">
        <f>M27-M13</f>
        <v>-66.33850000000001</v>
      </c>
      <c r="N28" s="85"/>
    </row>
    <row r="29" spans="1:14" s="45" customFormat="1" ht="20.25" customHeight="1">
      <c r="A29" s="71" t="s">
        <v>160</v>
      </c>
      <c r="B29" s="84" t="str">
        <f>B14</f>
        <v>АО "Электросеть"</v>
      </c>
      <c r="C29" s="73">
        <f>'П1.6'!D45</f>
        <v>5761.8069999999998</v>
      </c>
      <c r="D29" s="75"/>
      <c r="E29" s="75">
        <f>'П1.6'!I45</f>
        <v>1.704</v>
      </c>
      <c r="F29" s="85"/>
      <c r="G29" s="73">
        <f>'П1.6'!D90</f>
        <v>6316.634</v>
      </c>
      <c r="H29" s="75"/>
      <c r="I29" s="75">
        <f>'П1.6'!I90</f>
        <v>1.96</v>
      </c>
      <c r="J29" s="85"/>
      <c r="K29" s="73">
        <f t="shared" si="0"/>
        <v>12078.440999999999</v>
      </c>
      <c r="L29" s="75"/>
      <c r="M29" s="75">
        <f>(E29+I29)/2</f>
        <v>1.8319999999999999</v>
      </c>
      <c r="N29" s="85"/>
    </row>
    <row r="30" spans="1:14" s="45" customFormat="1" ht="20.25" customHeight="1">
      <c r="A30" s="71" t="s">
        <v>287</v>
      </c>
      <c r="B30" s="84" t="s">
        <v>294</v>
      </c>
      <c r="C30" s="73">
        <f>C29-C14</f>
        <v>-29262.125999999997</v>
      </c>
      <c r="D30" s="75"/>
      <c r="E30" s="75">
        <f>E29-E14</f>
        <v>-7.0710000000000006</v>
      </c>
      <c r="F30" s="85"/>
      <c r="G30" s="73">
        <f>G29-G14</f>
        <v>-27603.423000000003</v>
      </c>
      <c r="H30" s="75"/>
      <c r="I30" s="75">
        <f>I29-I14</f>
        <v>-6.4050000000000002</v>
      </c>
      <c r="J30" s="85"/>
      <c r="K30" s="73">
        <f t="shared" si="0"/>
        <v>-56865.548999999999</v>
      </c>
      <c r="L30" s="75"/>
      <c r="M30" s="75">
        <f>M29-M14</f>
        <v>-6.7380000000000004</v>
      </c>
      <c r="N30" s="85"/>
    </row>
    <row r="31" spans="1:14" s="45" customFormat="1" ht="20.25" customHeight="1">
      <c r="A31" s="71" t="s">
        <v>288</v>
      </c>
      <c r="B31" s="84" t="str">
        <f>B15</f>
        <v>ООО "ЭнергоПаритет"</v>
      </c>
      <c r="C31" s="73">
        <v>142.86600000000001</v>
      </c>
      <c r="D31" s="75"/>
      <c r="E31" s="75">
        <v>3.4000000000000002E-2</v>
      </c>
      <c r="F31" s="85"/>
      <c r="G31" s="73">
        <v>142.94999999999999</v>
      </c>
      <c r="H31" s="75"/>
      <c r="I31" s="75">
        <v>3.4000000000000002E-2</v>
      </c>
      <c r="J31" s="85"/>
      <c r="K31" s="73">
        <f t="shared" si="0"/>
        <v>285.81600000000003</v>
      </c>
      <c r="L31" s="75"/>
      <c r="M31" s="75">
        <f>(E31+I31)/2</f>
        <v>3.4000000000000002E-2</v>
      </c>
      <c r="N31" s="85"/>
    </row>
    <row r="32" spans="1:14" s="45" customFormat="1" ht="20.25" customHeight="1">
      <c r="A32" s="71" t="s">
        <v>292</v>
      </c>
      <c r="B32" s="84" t="s">
        <v>295</v>
      </c>
      <c r="C32" s="73">
        <f>C31-C15</f>
        <v>-276.60599999999999</v>
      </c>
      <c r="D32" s="75"/>
      <c r="E32" s="75">
        <f>E31-E15</f>
        <v>-7.8E-2</v>
      </c>
      <c r="F32" s="85"/>
      <c r="G32" s="73">
        <f>G31-G15</f>
        <v>-229.71600000000001</v>
      </c>
      <c r="H32" s="75"/>
      <c r="I32" s="75">
        <f>I31-I15</f>
        <v>-6.6000000000000003E-2</v>
      </c>
      <c r="J32" s="85"/>
      <c r="K32" s="73">
        <f t="shared" si="0"/>
        <v>-506.322</v>
      </c>
      <c r="L32" s="75"/>
      <c r="M32" s="75">
        <f>M31-M15</f>
        <v>-7.2000000000000008E-2</v>
      </c>
      <c r="N32" s="85"/>
    </row>
    <row r="33" spans="1:14" s="45" customFormat="1" ht="20.25" customHeight="1">
      <c r="A33" s="71" t="s">
        <v>289</v>
      </c>
      <c r="B33" s="84" t="str">
        <f>B16</f>
        <v>ОАО "РЖД"</v>
      </c>
      <c r="C33" s="73">
        <v>0</v>
      </c>
      <c r="D33" s="75"/>
      <c r="E33" s="75">
        <v>0</v>
      </c>
      <c r="F33" s="85"/>
      <c r="G33" s="73">
        <v>0</v>
      </c>
      <c r="H33" s="75"/>
      <c r="I33" s="75">
        <v>0</v>
      </c>
      <c r="J33" s="85"/>
      <c r="K33" s="73">
        <f t="shared" si="0"/>
        <v>0</v>
      </c>
      <c r="L33" s="75"/>
      <c r="M33" s="75">
        <v>0</v>
      </c>
      <c r="N33" s="85"/>
    </row>
    <row r="34" spans="1:14" s="45" customFormat="1" ht="20.25" customHeight="1">
      <c r="A34" s="71" t="s">
        <v>293</v>
      </c>
      <c r="B34" s="84" t="s">
        <v>295</v>
      </c>
      <c r="C34" s="73">
        <f>C33-C16</f>
        <v>-328.22300000000001</v>
      </c>
      <c r="D34" s="75"/>
      <c r="E34" s="75">
        <f>E33-E16</f>
        <v>-0.121</v>
      </c>
      <c r="F34" s="85"/>
      <c r="G34" s="73">
        <f>G33-G16</f>
        <v>-303.94799999999998</v>
      </c>
      <c r="H34" s="75"/>
      <c r="I34" s="75">
        <f>I33-I16</f>
        <v>-0.11</v>
      </c>
      <c r="J34" s="85"/>
      <c r="K34" s="73">
        <f t="shared" si="0"/>
        <v>-632.17100000000005</v>
      </c>
      <c r="L34" s="75"/>
      <c r="M34" s="75">
        <f>M33-M16</f>
        <v>-0.11549999999999999</v>
      </c>
      <c r="N34" s="85"/>
    </row>
    <row r="35" spans="1:14" s="45" customFormat="1" ht="20.25" customHeight="1">
      <c r="A35" s="71" t="s">
        <v>290</v>
      </c>
      <c r="B35" s="84" t="str">
        <f>'П1.6'!B134</f>
        <v>ООО "КЭнК"</v>
      </c>
      <c r="C35" s="73">
        <f>'П1.6'!C44</f>
        <v>30281.259000000002</v>
      </c>
      <c r="D35" s="75"/>
      <c r="E35" s="75">
        <f>'П1.6'!H44</f>
        <v>8.343</v>
      </c>
      <c r="F35" s="85"/>
      <c r="G35" s="73">
        <f>'П1.6'!C89</f>
        <v>29508.078999999998</v>
      </c>
      <c r="H35" s="75"/>
      <c r="I35" s="75">
        <f>'П1.6'!H89</f>
        <v>8.1290000000000013</v>
      </c>
      <c r="J35" s="85"/>
      <c r="K35" s="73">
        <f t="shared" si="0"/>
        <v>59789.338000000003</v>
      </c>
      <c r="L35" s="75"/>
      <c r="M35" s="75">
        <f>'П1.6'!H134</f>
        <v>8.2360000000000007</v>
      </c>
      <c r="N35" s="85"/>
    </row>
    <row r="36" spans="1:14" s="45" customFormat="1" ht="20.25" customHeight="1">
      <c r="A36" s="71" t="s">
        <v>291</v>
      </c>
      <c r="B36" s="84" t="str">
        <f>'П1.6'!B136</f>
        <v>ООО "СКЭК"</v>
      </c>
      <c r="C36" s="73">
        <f>'П1.6'!C46</f>
        <v>300</v>
      </c>
      <c r="D36" s="75"/>
      <c r="E36" s="75">
        <f>'П1.6'!H46</f>
        <v>0.1</v>
      </c>
      <c r="F36" s="85"/>
      <c r="G36" s="73">
        <f>'П1.6'!C91</f>
        <v>300</v>
      </c>
      <c r="H36" s="75"/>
      <c r="I36" s="75">
        <f>'П1.6'!H91</f>
        <v>0.1</v>
      </c>
      <c r="J36" s="85"/>
      <c r="K36" s="73">
        <f t="shared" si="0"/>
        <v>600</v>
      </c>
      <c r="L36" s="75"/>
      <c r="M36" s="75">
        <f>'П1.6'!H136</f>
        <v>0.10000000000000002</v>
      </c>
      <c r="N36" s="85"/>
    </row>
    <row r="37" spans="1:14" s="45" customFormat="1" ht="18" customHeight="1">
      <c r="A37" s="71" t="s">
        <v>300</v>
      </c>
      <c r="B37" s="84" t="s">
        <v>277</v>
      </c>
      <c r="C37" s="73">
        <f>'П1.4'!D29</f>
        <v>400.024</v>
      </c>
      <c r="D37" s="75"/>
      <c r="E37" s="75">
        <f>'П1.5'!D30</f>
        <v>0.17399999999999999</v>
      </c>
      <c r="F37" s="85"/>
      <c r="G37" s="73">
        <f>'П1.4'!I29</f>
        <v>331.24300000000005</v>
      </c>
      <c r="H37" s="75"/>
      <c r="I37" s="75">
        <f>'П1.5'!I30</f>
        <v>0.16699999999999998</v>
      </c>
      <c r="J37" s="85"/>
      <c r="K37" s="73">
        <f t="shared" si="0"/>
        <v>731.26700000000005</v>
      </c>
      <c r="L37" s="75"/>
      <c r="M37" s="75">
        <f>'П1.5'!N30</f>
        <v>0.17049999999999998</v>
      </c>
      <c r="N37" s="85"/>
    </row>
    <row r="38" spans="1:14" s="45" customFormat="1" ht="20.25" hidden="1" customHeight="1">
      <c r="A38" s="71"/>
      <c r="B38" s="84"/>
      <c r="C38" s="73"/>
      <c r="D38" s="75"/>
      <c r="E38" s="75"/>
      <c r="F38" s="85"/>
      <c r="G38" s="73"/>
      <c r="H38" s="75"/>
      <c r="I38" s="75"/>
      <c r="J38" s="85"/>
      <c r="K38" s="73"/>
      <c r="L38" s="75"/>
      <c r="M38" s="75"/>
      <c r="N38" s="85"/>
    </row>
    <row r="39" spans="1:14" s="45" customFormat="1" ht="20.25" hidden="1" customHeight="1">
      <c r="A39" s="71"/>
      <c r="B39" s="84"/>
      <c r="C39" s="73"/>
      <c r="D39" s="75"/>
      <c r="E39" s="75"/>
      <c r="F39" s="85"/>
      <c r="G39" s="73"/>
      <c r="H39" s="75"/>
      <c r="I39" s="75"/>
      <c r="J39" s="85"/>
      <c r="K39" s="73"/>
      <c r="L39" s="75"/>
      <c r="M39" s="75"/>
      <c r="N39" s="85"/>
    </row>
    <row r="40" spans="1:14" s="45" customFormat="1" ht="20.25" hidden="1" customHeight="1">
      <c r="A40" s="71"/>
      <c r="B40" s="84"/>
      <c r="C40" s="73"/>
      <c r="D40" s="75"/>
      <c r="E40" s="75"/>
      <c r="F40" s="85"/>
      <c r="G40" s="73"/>
      <c r="H40" s="75"/>
      <c r="I40" s="75"/>
      <c r="J40" s="85"/>
      <c r="K40" s="73"/>
      <c r="L40" s="75"/>
      <c r="M40" s="75"/>
      <c r="N40" s="85"/>
    </row>
    <row r="41" spans="1:14" s="45" customFormat="1" ht="20.25" hidden="1" customHeight="1">
      <c r="A41" s="71"/>
      <c r="B41" s="84"/>
      <c r="C41" s="73"/>
      <c r="D41" s="75"/>
      <c r="E41" s="75"/>
      <c r="F41" s="85"/>
      <c r="G41" s="73"/>
      <c r="H41" s="75"/>
      <c r="I41" s="75"/>
      <c r="J41" s="85"/>
      <c r="K41" s="73"/>
      <c r="L41" s="75"/>
      <c r="M41" s="75"/>
      <c r="N41" s="85"/>
    </row>
    <row r="42" spans="1:14" s="45" customFormat="1" ht="15.75" hidden="1" customHeight="1">
      <c r="A42" s="71" t="s">
        <v>160</v>
      </c>
      <c r="B42" s="72" t="s">
        <v>145</v>
      </c>
      <c r="C42" s="73"/>
      <c r="D42" s="75"/>
      <c r="E42" s="75"/>
      <c r="F42" s="85"/>
      <c r="G42" s="73"/>
      <c r="H42" s="75"/>
      <c r="I42" s="75"/>
      <c r="J42" s="85"/>
      <c r="K42" s="73"/>
      <c r="L42" s="75"/>
      <c r="M42" s="75"/>
      <c r="N42" s="85"/>
    </row>
    <row r="43" spans="1:14" s="45" customFormat="1" ht="18" customHeight="1">
      <c r="A43" s="76" t="s">
        <v>130</v>
      </c>
      <c r="B43" s="77" t="s">
        <v>161</v>
      </c>
      <c r="C43" s="78"/>
      <c r="D43" s="81"/>
      <c r="E43" s="81"/>
      <c r="F43" s="69"/>
      <c r="G43" s="78"/>
      <c r="H43" s="81"/>
      <c r="I43" s="81"/>
      <c r="J43" s="69"/>
      <c r="K43" s="78"/>
      <c r="L43" s="81"/>
      <c r="M43" s="81"/>
      <c r="N43" s="69"/>
    </row>
    <row r="44" spans="1:14" s="45" customFormat="1" ht="18" customHeight="1">
      <c r="A44" s="76"/>
      <c r="B44" s="77" t="s">
        <v>141</v>
      </c>
      <c r="C44" s="78"/>
      <c r="D44" s="81"/>
      <c r="E44" s="81"/>
      <c r="F44" s="69"/>
      <c r="G44" s="78"/>
      <c r="H44" s="81"/>
      <c r="I44" s="81"/>
      <c r="J44" s="69"/>
      <c r="K44" s="78"/>
      <c r="L44" s="81"/>
      <c r="M44" s="81"/>
      <c r="N44" s="82"/>
    </row>
    <row r="45" spans="1:14" s="45" customFormat="1" ht="18" customHeight="1">
      <c r="A45" s="76" t="s">
        <v>162</v>
      </c>
      <c r="B45" s="77" t="s">
        <v>139</v>
      </c>
      <c r="C45" s="78"/>
      <c r="D45" s="81"/>
      <c r="E45" s="81"/>
      <c r="F45" s="69"/>
      <c r="G45" s="78"/>
      <c r="H45" s="81"/>
      <c r="I45" s="81"/>
      <c r="J45" s="69"/>
      <c r="K45" s="78"/>
      <c r="L45" s="81"/>
      <c r="M45" s="81"/>
      <c r="N45" s="69"/>
    </row>
    <row r="46" spans="1:14" s="45" customFormat="1" ht="18" customHeight="1">
      <c r="A46" s="76" t="s">
        <v>163</v>
      </c>
      <c r="B46" s="77" t="s">
        <v>140</v>
      </c>
      <c r="C46" s="78"/>
      <c r="D46" s="81"/>
      <c r="E46" s="81"/>
      <c r="F46" s="69"/>
      <c r="G46" s="78"/>
      <c r="H46" s="81"/>
      <c r="I46" s="81"/>
      <c r="J46" s="69"/>
      <c r="K46" s="78"/>
      <c r="L46" s="81"/>
      <c r="M46" s="81"/>
      <c r="N46" s="69"/>
    </row>
    <row r="47" spans="1:14" s="45" customFormat="1" ht="18" customHeight="1">
      <c r="A47" s="76"/>
      <c r="B47" s="77" t="s">
        <v>141</v>
      </c>
      <c r="C47" s="78"/>
      <c r="D47" s="81"/>
      <c r="E47" s="81"/>
      <c r="F47" s="69"/>
      <c r="G47" s="78"/>
      <c r="H47" s="81"/>
      <c r="I47" s="81"/>
      <c r="J47" s="69"/>
      <c r="K47" s="78"/>
      <c r="L47" s="81"/>
      <c r="M47" s="81"/>
      <c r="N47" s="69"/>
    </row>
    <row r="48" spans="1:14" s="45" customFormat="1" ht="18" customHeight="1">
      <c r="A48" s="76" t="s">
        <v>164</v>
      </c>
      <c r="B48" s="77" t="s">
        <v>142</v>
      </c>
      <c r="C48" s="78"/>
      <c r="D48" s="81"/>
      <c r="E48" s="81"/>
      <c r="F48" s="69"/>
      <c r="G48" s="78"/>
      <c r="H48" s="81"/>
      <c r="I48" s="81"/>
      <c r="J48" s="69"/>
      <c r="K48" s="78"/>
      <c r="L48" s="81"/>
      <c r="M48" s="81"/>
      <c r="N48" s="69"/>
    </row>
    <row r="49" spans="1:14" s="45" customFormat="1" ht="18" customHeight="1">
      <c r="A49" s="76" t="s">
        <v>165</v>
      </c>
      <c r="B49" s="77" t="s">
        <v>143</v>
      </c>
      <c r="C49" s="78"/>
      <c r="D49" s="81"/>
      <c r="E49" s="81"/>
      <c r="F49" s="69"/>
      <c r="G49" s="78"/>
      <c r="H49" s="81"/>
      <c r="I49" s="81"/>
      <c r="J49" s="69"/>
      <c r="K49" s="78"/>
      <c r="L49" s="81"/>
      <c r="M49" s="81"/>
      <c r="N49" s="69"/>
    </row>
    <row r="50" spans="1:14" s="45" customFormat="1" ht="18" customHeight="1">
      <c r="A50" s="76"/>
      <c r="B50" s="77" t="s">
        <v>166</v>
      </c>
      <c r="C50" s="78"/>
      <c r="D50" s="81"/>
      <c r="E50" s="81"/>
      <c r="F50" s="69"/>
      <c r="G50" s="78"/>
      <c r="H50" s="81"/>
      <c r="I50" s="81"/>
      <c r="J50" s="69"/>
      <c r="K50" s="78"/>
      <c r="L50" s="81"/>
      <c r="M50" s="81"/>
      <c r="N50" s="69"/>
    </row>
    <row r="51" spans="1:14" s="45" customFormat="1" ht="18" customHeight="1">
      <c r="A51" s="76" t="s">
        <v>167</v>
      </c>
      <c r="B51" s="77" t="s">
        <v>168</v>
      </c>
      <c r="C51" s="78"/>
      <c r="D51" s="81"/>
      <c r="E51" s="81"/>
      <c r="F51" s="69"/>
      <c r="G51" s="78"/>
      <c r="H51" s="81"/>
      <c r="I51" s="81"/>
      <c r="J51" s="69"/>
      <c r="K51" s="78"/>
      <c r="L51" s="81"/>
      <c r="M51" s="81"/>
      <c r="N51" s="69"/>
    </row>
    <row r="52" spans="1:14" s="45" customFormat="1" ht="18" customHeight="1">
      <c r="A52" s="76" t="s">
        <v>169</v>
      </c>
      <c r="B52" s="77" t="s">
        <v>170</v>
      </c>
      <c r="C52" s="78"/>
      <c r="D52" s="81"/>
      <c r="E52" s="81"/>
      <c r="F52" s="69"/>
      <c r="G52" s="78"/>
      <c r="H52" s="81"/>
      <c r="I52" s="81"/>
      <c r="J52" s="69"/>
      <c r="K52" s="78"/>
      <c r="L52" s="81"/>
      <c r="M52" s="81"/>
      <c r="N52" s="69"/>
    </row>
    <row r="53" spans="1:14" s="45" customFormat="1" ht="18" customHeight="1">
      <c r="A53" s="76"/>
      <c r="B53" s="77" t="s">
        <v>148</v>
      </c>
      <c r="C53" s="78"/>
      <c r="D53" s="81"/>
      <c r="E53" s="81"/>
      <c r="F53" s="69"/>
      <c r="G53" s="78"/>
      <c r="H53" s="81"/>
      <c r="I53" s="81"/>
      <c r="J53" s="69"/>
      <c r="K53" s="78"/>
      <c r="L53" s="81"/>
      <c r="M53" s="81"/>
      <c r="N53" s="69"/>
    </row>
    <row r="54" spans="1:14" s="45" customFormat="1" ht="18" customHeight="1">
      <c r="A54" s="76" t="s">
        <v>171</v>
      </c>
      <c r="B54" s="77" t="s">
        <v>150</v>
      </c>
      <c r="C54" s="78"/>
      <c r="D54" s="81"/>
      <c r="E54" s="81"/>
      <c r="F54" s="69"/>
      <c r="G54" s="78"/>
      <c r="H54" s="81"/>
      <c r="I54" s="81"/>
      <c r="J54" s="69"/>
      <c r="K54" s="78"/>
      <c r="L54" s="81"/>
      <c r="M54" s="81"/>
      <c r="N54" s="69"/>
    </row>
    <row r="55" spans="1:14" s="45" customFormat="1" ht="18" customHeight="1">
      <c r="A55" s="76" t="s">
        <v>172</v>
      </c>
      <c r="B55" s="77" t="s">
        <v>152</v>
      </c>
      <c r="C55" s="78"/>
      <c r="D55" s="81"/>
      <c r="E55" s="81"/>
      <c r="F55" s="69"/>
      <c r="G55" s="78"/>
      <c r="H55" s="81"/>
      <c r="I55" s="81"/>
      <c r="J55" s="69"/>
      <c r="K55" s="78"/>
      <c r="L55" s="81"/>
      <c r="M55" s="81"/>
      <c r="N55" s="69"/>
    </row>
    <row r="56" spans="1:14" s="45" customFormat="1" ht="18" customHeight="1">
      <c r="A56" s="76"/>
      <c r="B56" s="77" t="s">
        <v>153</v>
      </c>
      <c r="C56" s="78"/>
      <c r="D56" s="81"/>
      <c r="E56" s="81"/>
      <c r="F56" s="69"/>
      <c r="G56" s="78"/>
      <c r="H56" s="81"/>
      <c r="I56" s="81"/>
      <c r="J56" s="69"/>
      <c r="K56" s="78"/>
      <c r="L56" s="81"/>
      <c r="M56" s="81"/>
      <c r="N56" s="69"/>
    </row>
    <row r="57" spans="1:14" s="45" customFormat="1" ht="18" customHeight="1">
      <c r="A57" s="76" t="s">
        <v>173</v>
      </c>
      <c r="B57" s="77" t="s">
        <v>142</v>
      </c>
      <c r="C57" s="78"/>
      <c r="D57" s="81"/>
      <c r="E57" s="81"/>
      <c r="F57" s="69"/>
      <c r="G57" s="78"/>
      <c r="H57" s="81"/>
      <c r="I57" s="81"/>
      <c r="J57" s="69"/>
      <c r="K57" s="78"/>
      <c r="L57" s="81"/>
      <c r="M57" s="81"/>
      <c r="N57" s="69"/>
    </row>
    <row r="58" spans="1:14" s="45" customFormat="1" ht="18" customHeight="1">
      <c r="A58" s="76" t="s">
        <v>174</v>
      </c>
      <c r="B58" s="77" t="s">
        <v>175</v>
      </c>
      <c r="C58" s="78"/>
      <c r="D58" s="81"/>
      <c r="E58" s="81"/>
      <c r="F58" s="69"/>
      <c r="G58" s="78"/>
      <c r="H58" s="81"/>
      <c r="I58" s="81"/>
      <c r="J58" s="69"/>
      <c r="K58" s="78"/>
      <c r="L58" s="81"/>
      <c r="M58" s="81"/>
      <c r="N58" s="69"/>
    </row>
    <row r="59" spans="1:14" s="45" customFormat="1" ht="18" customHeight="1">
      <c r="A59" s="76" t="s">
        <v>176</v>
      </c>
      <c r="B59" s="77" t="s">
        <v>143</v>
      </c>
      <c r="C59" s="78"/>
      <c r="D59" s="81"/>
      <c r="E59" s="81"/>
      <c r="F59" s="69"/>
      <c r="G59" s="78"/>
      <c r="H59" s="81"/>
      <c r="I59" s="81"/>
      <c r="J59" s="69"/>
      <c r="K59" s="78"/>
      <c r="L59" s="81"/>
      <c r="M59" s="81"/>
      <c r="N59" s="69"/>
    </row>
    <row r="60" spans="1:14" s="45" customFormat="1" ht="18" customHeight="1">
      <c r="A60" s="76" t="s">
        <v>177</v>
      </c>
      <c r="B60" s="77" t="s">
        <v>159</v>
      </c>
      <c r="C60" s="78"/>
      <c r="D60" s="81"/>
      <c r="E60" s="81"/>
      <c r="F60" s="69"/>
      <c r="G60" s="78"/>
      <c r="H60" s="81"/>
      <c r="I60" s="81"/>
      <c r="J60" s="69"/>
      <c r="K60" s="78"/>
      <c r="L60" s="81"/>
      <c r="M60" s="81"/>
      <c r="N60" s="69"/>
    </row>
    <row r="61" spans="1:14" s="45" customFormat="1" ht="18" customHeight="1">
      <c r="A61" s="76"/>
      <c r="B61" s="77" t="s">
        <v>166</v>
      </c>
      <c r="C61" s="78"/>
      <c r="D61" s="81"/>
      <c r="E61" s="81"/>
      <c r="F61" s="69"/>
      <c r="G61" s="78"/>
      <c r="H61" s="81"/>
      <c r="I61" s="81"/>
      <c r="J61" s="69"/>
      <c r="K61" s="78"/>
      <c r="L61" s="81"/>
      <c r="M61" s="81"/>
      <c r="N61" s="69"/>
    </row>
    <row r="62" spans="1:14" s="45" customFormat="1" ht="18" customHeight="1">
      <c r="A62" s="76" t="s">
        <v>178</v>
      </c>
      <c r="B62" s="77" t="s">
        <v>179</v>
      </c>
      <c r="C62" s="78"/>
      <c r="D62" s="81"/>
      <c r="E62" s="81"/>
      <c r="F62" s="69"/>
      <c r="G62" s="78"/>
      <c r="H62" s="81"/>
      <c r="I62" s="81"/>
      <c r="J62" s="69"/>
      <c r="K62" s="78"/>
      <c r="L62" s="81"/>
      <c r="M62" s="81"/>
      <c r="N62" s="69"/>
    </row>
    <row r="63" spans="1:14" s="45" customFormat="1" ht="18" customHeight="1">
      <c r="A63" s="76" t="s">
        <v>180</v>
      </c>
      <c r="B63" s="86" t="s">
        <v>181</v>
      </c>
      <c r="C63" s="78"/>
      <c r="D63" s="81"/>
      <c r="E63" s="81"/>
      <c r="F63" s="69"/>
      <c r="G63" s="78"/>
      <c r="H63" s="81"/>
      <c r="I63" s="81"/>
      <c r="J63" s="69"/>
      <c r="K63" s="78"/>
      <c r="L63" s="81"/>
      <c r="M63" s="81"/>
      <c r="N63" s="69"/>
    </row>
    <row r="64" spans="1:14" s="45" customFormat="1" ht="18" customHeight="1">
      <c r="A64" s="76" t="s">
        <v>182</v>
      </c>
      <c r="B64" s="86" t="s">
        <v>183</v>
      </c>
      <c r="C64" s="78"/>
      <c r="D64" s="81"/>
      <c r="E64" s="81"/>
      <c r="F64" s="69"/>
      <c r="G64" s="78"/>
      <c r="H64" s="81"/>
      <c r="I64" s="81"/>
      <c r="J64" s="69"/>
      <c r="K64" s="78"/>
      <c r="L64" s="81"/>
      <c r="M64" s="81"/>
      <c r="N64" s="69"/>
    </row>
    <row r="65" spans="1:14" s="45" customFormat="1" ht="18" customHeight="1">
      <c r="A65" s="76" t="s">
        <v>184</v>
      </c>
      <c r="B65" s="86" t="s">
        <v>185</v>
      </c>
      <c r="C65" s="78"/>
      <c r="D65" s="81"/>
      <c r="E65" s="81"/>
      <c r="F65" s="69"/>
      <c r="G65" s="78"/>
      <c r="H65" s="81"/>
      <c r="I65" s="81"/>
      <c r="J65" s="69"/>
      <c r="K65" s="78"/>
      <c r="L65" s="81"/>
      <c r="M65" s="81"/>
      <c r="N65" s="69"/>
    </row>
    <row r="66" spans="1:14" s="45" customFormat="1" ht="18" customHeight="1">
      <c r="A66" s="76" t="s">
        <v>186</v>
      </c>
      <c r="B66" s="86" t="s">
        <v>187</v>
      </c>
      <c r="C66" s="78"/>
      <c r="D66" s="81"/>
      <c r="E66" s="81"/>
      <c r="F66" s="69"/>
      <c r="G66" s="78"/>
      <c r="H66" s="81"/>
      <c r="I66" s="81"/>
      <c r="J66" s="69"/>
      <c r="K66" s="78"/>
      <c r="L66" s="81"/>
      <c r="M66" s="81"/>
      <c r="N66" s="69"/>
    </row>
    <row r="67" spans="1:14" ht="18" customHeight="1">
      <c r="A67" s="87" t="s">
        <v>188</v>
      </c>
      <c r="B67" s="88" t="s">
        <v>189</v>
      </c>
      <c r="C67" s="73">
        <f>'П1.4'!E16</f>
        <v>284341.02</v>
      </c>
      <c r="D67" s="75"/>
      <c r="E67" s="75">
        <f>'П1.5'!E7</f>
        <v>73.00800000000001</v>
      </c>
      <c r="F67" s="69"/>
      <c r="G67" s="73">
        <f>'П1.4'!J7</f>
        <v>280940.23199999996</v>
      </c>
      <c r="H67" s="75"/>
      <c r="I67" s="75">
        <f>'П1.5'!J7</f>
        <v>71.39500000000001</v>
      </c>
      <c r="J67" s="69"/>
      <c r="K67" s="73">
        <f>C67+G67</f>
        <v>565281.25199999998</v>
      </c>
      <c r="L67" s="75"/>
      <c r="M67" s="75">
        <f>'П1.5'!O7</f>
        <v>72.200500000000005</v>
      </c>
      <c r="N67" s="69"/>
    </row>
    <row r="68" spans="1:14" s="45" customFormat="1" ht="18" customHeight="1">
      <c r="A68" s="76"/>
      <c r="B68" s="77" t="s">
        <v>141</v>
      </c>
      <c r="C68" s="78"/>
      <c r="D68" s="81"/>
      <c r="E68" s="81"/>
      <c r="F68" s="80"/>
      <c r="G68" s="78"/>
      <c r="H68" s="81"/>
      <c r="I68" s="81"/>
      <c r="J68" s="80"/>
      <c r="K68" s="78"/>
      <c r="L68" s="81"/>
      <c r="M68" s="81"/>
      <c r="N68" s="80"/>
    </row>
    <row r="69" spans="1:14" ht="18" customHeight="1">
      <c r="A69" s="87" t="s">
        <v>190</v>
      </c>
      <c r="B69" s="88" t="s">
        <v>191</v>
      </c>
      <c r="C69" s="73">
        <v>0</v>
      </c>
      <c r="D69" s="75"/>
      <c r="E69" s="75">
        <v>0</v>
      </c>
      <c r="F69" s="69"/>
      <c r="G69" s="73">
        <v>0</v>
      </c>
      <c r="H69" s="75"/>
      <c r="I69" s="75">
        <v>0</v>
      </c>
      <c r="J69" s="69"/>
      <c r="K69" s="73">
        <f>C69+G69</f>
        <v>0</v>
      </c>
      <c r="L69" s="75"/>
      <c r="M69" s="75">
        <v>0</v>
      </c>
      <c r="N69" s="69"/>
    </row>
    <row r="70" spans="1:14" ht="18" customHeight="1">
      <c r="A70" s="87" t="s">
        <v>192</v>
      </c>
      <c r="B70" s="88" t="s">
        <v>140</v>
      </c>
      <c r="C70" s="73">
        <f>C67</f>
        <v>284341.02</v>
      </c>
      <c r="D70" s="75"/>
      <c r="E70" s="75">
        <f>E67</f>
        <v>73.00800000000001</v>
      </c>
      <c r="F70" s="69"/>
      <c r="G70" s="73">
        <f>G67</f>
        <v>280940.23199999996</v>
      </c>
      <c r="H70" s="75"/>
      <c r="I70" s="75">
        <f>I67</f>
        <v>71.39500000000001</v>
      </c>
      <c r="J70" s="69"/>
      <c r="K70" s="73">
        <f>C70+G70</f>
        <v>565281.25199999998</v>
      </c>
      <c r="L70" s="75"/>
      <c r="M70" s="75">
        <f>M67</f>
        <v>72.200500000000005</v>
      </c>
      <c r="N70" s="69"/>
    </row>
    <row r="71" spans="1:14" s="45" customFormat="1" ht="18" customHeight="1">
      <c r="A71" s="76"/>
      <c r="B71" s="77" t="s">
        <v>141</v>
      </c>
      <c r="C71" s="78"/>
      <c r="D71" s="81"/>
      <c r="E71" s="81"/>
      <c r="F71" s="80"/>
      <c r="G71" s="78"/>
      <c r="H71" s="81"/>
      <c r="I71" s="81"/>
      <c r="J71" s="80"/>
      <c r="K71" s="78"/>
      <c r="L71" s="81"/>
      <c r="M71" s="81"/>
      <c r="N71" s="80"/>
    </row>
    <row r="72" spans="1:14" s="45" customFormat="1" ht="18" customHeight="1">
      <c r="A72" s="71" t="s">
        <v>193</v>
      </c>
      <c r="B72" s="72" t="str">
        <f>B12</f>
        <v>ПАО "ФСК ЕЭС"</v>
      </c>
      <c r="C72" s="73">
        <f>C12</f>
        <v>19761.666000000001</v>
      </c>
      <c r="D72" s="75"/>
      <c r="E72" s="75">
        <f>E12</f>
        <v>5.069</v>
      </c>
      <c r="F72" s="69"/>
      <c r="G72" s="73">
        <f>G12</f>
        <v>20122.956999999999</v>
      </c>
      <c r="H72" s="75"/>
      <c r="I72" s="75">
        <f>I12</f>
        <v>5.069</v>
      </c>
      <c r="J72" s="69"/>
      <c r="K72" s="73">
        <f>C72+G72</f>
        <v>39884.623</v>
      </c>
      <c r="L72" s="75"/>
      <c r="M72" s="75">
        <f>M12</f>
        <v>5.069</v>
      </c>
      <c r="N72" s="69"/>
    </row>
    <row r="73" spans="1:14" s="45" customFormat="1" ht="18" customHeight="1">
      <c r="A73" s="71" t="s">
        <v>194</v>
      </c>
      <c r="B73" s="72" t="str">
        <f>B13</f>
        <v>ПАО "Россети Сибирь"-"Кузбассэнерго-РЭС"</v>
      </c>
      <c r="C73" s="73">
        <f>C67-C72-C74</f>
        <v>229555.421</v>
      </c>
      <c r="D73" s="75"/>
      <c r="E73" s="75">
        <f>E67-E72-E74</f>
        <v>59.164000000000009</v>
      </c>
      <c r="F73" s="69"/>
      <c r="G73" s="73">
        <f>G67-G72-G74</f>
        <v>226897.21799999996</v>
      </c>
      <c r="H73" s="75"/>
      <c r="I73" s="75">
        <f>I67-I72-I74</f>
        <v>57.961000000000006</v>
      </c>
      <c r="J73" s="69"/>
      <c r="K73" s="73">
        <f>C73+G73</f>
        <v>456452.63899999997</v>
      </c>
      <c r="L73" s="75"/>
      <c r="M73" s="75">
        <f>M67-M72-M74</f>
        <v>58.561500000000002</v>
      </c>
      <c r="N73" s="69"/>
    </row>
    <row r="74" spans="1:14" s="45" customFormat="1" ht="18" customHeight="1">
      <c r="A74" s="71" t="s">
        <v>195</v>
      </c>
      <c r="B74" s="72" t="str">
        <f>B14</f>
        <v>АО "Электросеть"</v>
      </c>
      <c r="C74" s="73">
        <f>C14</f>
        <v>35023.932999999997</v>
      </c>
      <c r="D74" s="75"/>
      <c r="E74" s="75">
        <f>E14</f>
        <v>8.7750000000000004</v>
      </c>
      <c r="F74" s="69"/>
      <c r="G74" s="73">
        <f>G14</f>
        <v>33920.057000000001</v>
      </c>
      <c r="H74" s="75"/>
      <c r="I74" s="75">
        <f>I14</f>
        <v>8.3650000000000002</v>
      </c>
      <c r="J74" s="69"/>
      <c r="K74" s="73">
        <f>C74+G74</f>
        <v>68943.989999999991</v>
      </c>
      <c r="L74" s="75"/>
      <c r="M74" s="75">
        <f>M14</f>
        <v>8.57</v>
      </c>
      <c r="N74" s="69"/>
    </row>
    <row r="75" spans="1:14" s="45" customFormat="1" ht="18" customHeight="1">
      <c r="A75" s="71" t="s">
        <v>360</v>
      </c>
      <c r="B75" s="72" t="str">
        <f>B17</f>
        <v>от других</v>
      </c>
      <c r="C75" s="366">
        <f>C17</f>
        <v>0</v>
      </c>
      <c r="D75" s="364"/>
      <c r="E75" s="363">
        <f>E17</f>
        <v>1.081</v>
      </c>
      <c r="F75" s="365"/>
      <c r="G75" s="367">
        <f>G17</f>
        <v>0</v>
      </c>
      <c r="H75" s="364"/>
      <c r="I75" s="363">
        <f>I17</f>
        <v>1.081</v>
      </c>
      <c r="J75" s="365"/>
      <c r="K75" s="367">
        <f>K17</f>
        <v>0</v>
      </c>
      <c r="L75" s="364"/>
      <c r="M75" s="363">
        <f>M17</f>
        <v>1.081</v>
      </c>
      <c r="N75" s="69"/>
    </row>
    <row r="76" spans="1:14" s="45" customFormat="1" ht="18" customHeight="1">
      <c r="A76" s="87" t="s">
        <v>196</v>
      </c>
      <c r="B76" s="88" t="s">
        <v>168</v>
      </c>
      <c r="C76" s="73">
        <f>'П1.4'!E22</f>
        <v>4630.25</v>
      </c>
      <c r="D76" s="75"/>
      <c r="E76" s="75">
        <f>'П1.5'!E23</f>
        <v>1.1819999999999999</v>
      </c>
      <c r="F76" s="69"/>
      <c r="G76" s="73">
        <f>'П1.4'!J22</f>
        <v>4719.88</v>
      </c>
      <c r="H76" s="75"/>
      <c r="I76" s="75">
        <f>'П1.5'!J23</f>
        <v>1.19</v>
      </c>
      <c r="J76" s="69"/>
      <c r="K76" s="73">
        <f>C76+G76</f>
        <v>9350.130000000001</v>
      </c>
      <c r="L76" s="75"/>
      <c r="M76" s="75">
        <f>'П1.5'!O23</f>
        <v>1.1859999999999999</v>
      </c>
      <c r="N76" s="69"/>
    </row>
    <row r="77" spans="1:14" s="45" customFormat="1" ht="18" customHeight="1">
      <c r="A77" s="87" t="s">
        <v>58</v>
      </c>
      <c r="B77" s="88" t="s">
        <v>170</v>
      </c>
      <c r="C77" s="73">
        <f>'П1.4'!E30+'П1.4'!E29</f>
        <v>111094.55499999999</v>
      </c>
      <c r="D77" s="75"/>
      <c r="E77" s="75">
        <f>'П1.5'!E30+'П1.5'!E31</f>
        <v>28.407</v>
      </c>
      <c r="F77" s="69"/>
      <c r="G77" s="73">
        <f>'П1.4'!J29+'П1.4'!J30</f>
        <v>107411.444</v>
      </c>
      <c r="H77" s="75"/>
      <c r="I77" s="75">
        <f>'П1.5'!J30+'П1.5'!J31</f>
        <v>27.151000000000003</v>
      </c>
      <c r="J77" s="69"/>
      <c r="K77" s="73">
        <f>C77+G77</f>
        <v>218505.99900000001</v>
      </c>
      <c r="L77" s="75"/>
      <c r="M77" s="75">
        <f>'П1.5'!O30+'П1.5'!O31</f>
        <v>27.778500000000001</v>
      </c>
      <c r="N77" s="69"/>
    </row>
    <row r="78" spans="1:14" s="45" customFormat="1" ht="18" customHeight="1">
      <c r="A78" s="76"/>
      <c r="B78" s="77" t="s">
        <v>148</v>
      </c>
      <c r="C78" s="78"/>
      <c r="D78" s="81"/>
      <c r="E78" s="81"/>
      <c r="F78" s="80"/>
      <c r="G78" s="78"/>
      <c r="H78" s="81"/>
      <c r="I78" s="81"/>
      <c r="J78" s="80"/>
      <c r="K78" s="78"/>
      <c r="L78" s="81"/>
      <c r="M78" s="81"/>
      <c r="N78" s="80"/>
    </row>
    <row r="79" spans="1:14" s="45" customFormat="1" ht="18" customHeight="1">
      <c r="A79" s="87" t="s">
        <v>197</v>
      </c>
      <c r="B79" s="88" t="s">
        <v>150</v>
      </c>
      <c r="C79" s="73">
        <f>'П1.4'!E33</f>
        <v>105108.17</v>
      </c>
      <c r="D79" s="75"/>
      <c r="E79" s="75">
        <f>'П1.5'!E34</f>
        <v>26.619</v>
      </c>
      <c r="F79" s="69"/>
      <c r="G79" s="73">
        <f>'П1.4'!J33</f>
        <v>100936.962</v>
      </c>
      <c r="H79" s="75"/>
      <c r="I79" s="75">
        <f>'П1.5'!J34</f>
        <v>25.114000000000001</v>
      </c>
      <c r="J79" s="69"/>
      <c r="K79" s="73">
        <f>C79+G79</f>
        <v>206045.13199999998</v>
      </c>
      <c r="L79" s="75"/>
      <c r="M79" s="75">
        <f>'П1.5'!O34</f>
        <v>25.866</v>
      </c>
      <c r="N79" s="69"/>
    </row>
    <row r="80" spans="1:14" s="45" customFormat="1" ht="18" customHeight="1">
      <c r="A80" s="87" t="s">
        <v>198</v>
      </c>
      <c r="B80" s="88" t="s">
        <v>152</v>
      </c>
      <c r="C80" s="73">
        <f>'П1.4'!E29+'П1.4'!E35</f>
        <v>5986.3850000000002</v>
      </c>
      <c r="D80" s="75"/>
      <c r="E80" s="75">
        <f>'П1.5'!E30+'П1.5'!E37</f>
        <v>1.788</v>
      </c>
      <c r="F80" s="69"/>
      <c r="G80" s="73">
        <f>'П1.4'!J29+'П1.4'!J35</f>
        <v>6474.482</v>
      </c>
      <c r="H80" s="75"/>
      <c r="I80" s="75">
        <f>'П1.5'!J30+'П1.5'!J37</f>
        <v>2.0369999999999999</v>
      </c>
      <c r="J80" s="69"/>
      <c r="K80" s="73">
        <f>C80+G80</f>
        <v>12460.867</v>
      </c>
      <c r="L80" s="75"/>
      <c r="M80" s="75">
        <f>+'П1.5'!O37+'П1.5'!O30</f>
        <v>1.9124999999999999</v>
      </c>
      <c r="N80" s="69"/>
    </row>
    <row r="81" spans="1:14" s="45" customFormat="1" ht="18" customHeight="1">
      <c r="A81" s="76"/>
      <c r="B81" s="77" t="s">
        <v>153</v>
      </c>
      <c r="C81" s="78"/>
      <c r="D81" s="81"/>
      <c r="E81" s="81"/>
      <c r="F81" s="80"/>
      <c r="G81" s="78"/>
      <c r="H81" s="81"/>
      <c r="I81" s="81"/>
      <c r="J81" s="80"/>
      <c r="K81" s="78"/>
      <c r="L81" s="81"/>
      <c r="M81" s="81"/>
      <c r="N81" s="80"/>
    </row>
    <row r="82" spans="1:14" s="45" customFormat="1" ht="18" customHeight="1">
      <c r="A82" s="71" t="s">
        <v>199</v>
      </c>
      <c r="B82" s="72" t="str">
        <f>B72</f>
        <v>ПАО "ФСК ЕЭС"</v>
      </c>
      <c r="C82" s="73">
        <v>0</v>
      </c>
      <c r="D82" s="75"/>
      <c r="E82" s="75">
        <v>0</v>
      </c>
      <c r="F82" s="69"/>
      <c r="G82" s="73">
        <v>0</v>
      </c>
      <c r="H82" s="75"/>
      <c r="I82" s="75">
        <v>0</v>
      </c>
      <c r="J82" s="69"/>
      <c r="K82" s="73">
        <f>C82+G82</f>
        <v>0</v>
      </c>
      <c r="L82" s="75"/>
      <c r="M82" s="75">
        <v>0</v>
      </c>
      <c r="N82" s="69"/>
    </row>
    <row r="83" spans="1:14" s="45" customFormat="1" ht="18" customHeight="1">
      <c r="A83" s="71" t="s">
        <v>200</v>
      </c>
      <c r="B83" s="72" t="s">
        <v>201</v>
      </c>
      <c r="C83" s="73">
        <f>C82-C72</f>
        <v>-19761.666000000001</v>
      </c>
      <c r="D83" s="75"/>
      <c r="E83" s="75">
        <f>E82-E72</f>
        <v>-5.069</v>
      </c>
      <c r="F83" s="85"/>
      <c r="G83" s="73">
        <f>G82-G72</f>
        <v>-20122.956999999999</v>
      </c>
      <c r="H83" s="75"/>
      <c r="I83" s="75">
        <f>I82-I72</f>
        <v>-5.069</v>
      </c>
      <c r="J83" s="85"/>
      <c r="K83" s="73">
        <f>C83+G83</f>
        <v>-39884.623</v>
      </c>
      <c r="L83" s="75"/>
      <c r="M83" s="75">
        <f>M82-M72</f>
        <v>-5.069</v>
      </c>
      <c r="N83" s="85"/>
    </row>
    <row r="84" spans="1:14" s="45" customFormat="1" ht="18" customHeight="1">
      <c r="A84" s="71" t="s">
        <v>202</v>
      </c>
      <c r="B84" s="72" t="str">
        <f>B73</f>
        <v>ПАО "Россети Сибирь"-"Кузбассэнерго-РЭС"</v>
      </c>
      <c r="C84" s="73">
        <f>'П1.6'!D42</f>
        <v>0</v>
      </c>
      <c r="D84" s="75"/>
      <c r="E84" s="75">
        <f>'П1.6'!I42</f>
        <v>0</v>
      </c>
      <c r="F84" s="85"/>
      <c r="G84" s="73">
        <f>'П1.6'!D87</f>
        <v>0</v>
      </c>
      <c r="H84" s="75"/>
      <c r="I84" s="75">
        <f>'П1.6'!I87</f>
        <v>0</v>
      </c>
      <c r="J84" s="85"/>
      <c r="K84" s="73">
        <f>C84+G84</f>
        <v>0</v>
      </c>
      <c r="L84" s="75"/>
      <c r="M84" s="75">
        <f>'П1.6'!I132</f>
        <v>0</v>
      </c>
      <c r="N84" s="85"/>
    </row>
    <row r="85" spans="1:14" s="45" customFormat="1" ht="18" customHeight="1">
      <c r="A85" s="71" t="s">
        <v>203</v>
      </c>
      <c r="B85" s="72" t="s">
        <v>204</v>
      </c>
      <c r="C85" s="73">
        <f>C84-C73</f>
        <v>-229555.421</v>
      </c>
      <c r="D85" s="75"/>
      <c r="E85" s="75">
        <f>E84-E73</f>
        <v>-59.164000000000009</v>
      </c>
      <c r="F85" s="85"/>
      <c r="G85" s="73">
        <f>G84-G73</f>
        <v>-226897.21799999996</v>
      </c>
      <c r="H85" s="75"/>
      <c r="I85" s="75">
        <f>I84-I73</f>
        <v>-57.961000000000006</v>
      </c>
      <c r="J85" s="85"/>
      <c r="K85" s="73">
        <f>C85+G85</f>
        <v>-456452.63899999997</v>
      </c>
      <c r="L85" s="75"/>
      <c r="M85" s="75">
        <f>M84-M73</f>
        <v>-58.561500000000002</v>
      </c>
      <c r="N85" s="85"/>
    </row>
    <row r="86" spans="1:14" s="45" customFormat="1" ht="18" customHeight="1">
      <c r="A86" s="71" t="s">
        <v>205</v>
      </c>
      <c r="B86" s="84" t="str">
        <f>B74</f>
        <v>АО "Электросеть"</v>
      </c>
      <c r="C86" s="73">
        <f>C29</f>
        <v>5761.8069999999998</v>
      </c>
      <c r="D86" s="73"/>
      <c r="E86" s="73">
        <f>E29</f>
        <v>1.704</v>
      </c>
      <c r="F86" s="85"/>
      <c r="G86" s="73">
        <f>G29</f>
        <v>6316.634</v>
      </c>
      <c r="H86" s="73"/>
      <c r="I86" s="73">
        <f>I29</f>
        <v>1.96</v>
      </c>
      <c r="J86" s="85"/>
      <c r="K86" s="73">
        <f>K29</f>
        <v>12078.440999999999</v>
      </c>
      <c r="L86" s="73"/>
      <c r="M86" s="73">
        <f>M29</f>
        <v>1.8319999999999999</v>
      </c>
      <c r="N86" s="85"/>
    </row>
    <row r="87" spans="1:14" s="45" customFormat="1" ht="18" customHeight="1">
      <c r="A87" s="71" t="s">
        <v>206</v>
      </c>
      <c r="B87" s="84" t="s">
        <v>207</v>
      </c>
      <c r="C87" s="73">
        <f>C86-C74</f>
        <v>-29262.125999999997</v>
      </c>
      <c r="D87" s="75"/>
      <c r="E87" s="75">
        <f>E86-E74</f>
        <v>-7.0710000000000006</v>
      </c>
      <c r="F87" s="85"/>
      <c r="G87" s="73">
        <f>G86-G74</f>
        <v>-27603.423000000003</v>
      </c>
      <c r="H87" s="75"/>
      <c r="I87" s="75">
        <f>I86-I74</f>
        <v>-6.4050000000000002</v>
      </c>
      <c r="J87" s="85"/>
      <c r="K87" s="73">
        <f>C87+G87</f>
        <v>-56865.548999999999</v>
      </c>
      <c r="L87" s="75"/>
      <c r="M87" s="75">
        <f>M86-M74</f>
        <v>-6.7380000000000004</v>
      </c>
      <c r="N87" s="85"/>
    </row>
    <row r="88" spans="1:14" s="45" customFormat="1" ht="18" customHeight="1">
      <c r="A88" s="71" t="s">
        <v>296</v>
      </c>
      <c r="B88" s="84" t="s">
        <v>277</v>
      </c>
      <c r="C88" s="73">
        <f>'П1.4'!E29</f>
        <v>224.578</v>
      </c>
      <c r="D88" s="75"/>
      <c r="E88" s="75">
        <f>'П1.5'!E30</f>
        <v>8.4000000000000005E-2</v>
      </c>
      <c r="F88" s="85"/>
      <c r="G88" s="73">
        <f>'П1.4'!J29</f>
        <v>157.84800000000001</v>
      </c>
      <c r="H88" s="75"/>
      <c r="I88" s="75">
        <f>'П1.5'!J30</f>
        <v>7.6999999999999999E-2</v>
      </c>
      <c r="J88" s="85"/>
      <c r="K88" s="73">
        <f>C88+G88</f>
        <v>382.42600000000004</v>
      </c>
      <c r="L88" s="75"/>
      <c r="M88" s="75">
        <f>'П1.5'!O30</f>
        <v>8.0500000000000002E-2</v>
      </c>
      <c r="N88" s="85"/>
    </row>
    <row r="89" spans="1:14" s="45" customFormat="1" ht="18" customHeight="1">
      <c r="A89" s="87" t="s">
        <v>208</v>
      </c>
      <c r="B89" s="88" t="s">
        <v>209</v>
      </c>
      <c r="C89" s="73"/>
      <c r="D89" s="75"/>
      <c r="E89" s="75"/>
      <c r="F89" s="69"/>
      <c r="G89" s="73"/>
      <c r="H89" s="75"/>
      <c r="I89" s="75"/>
      <c r="J89" s="69"/>
      <c r="K89" s="73"/>
      <c r="L89" s="75"/>
      <c r="M89" s="75"/>
      <c r="N89" s="69"/>
    </row>
    <row r="90" spans="1:14" s="45" customFormat="1" ht="18" customHeight="1">
      <c r="A90" s="87" t="s">
        <v>210</v>
      </c>
      <c r="B90" s="186" t="s">
        <v>183</v>
      </c>
      <c r="C90" s="73">
        <f>C67-C76-C79-C80</f>
        <v>168616.21500000003</v>
      </c>
      <c r="D90" s="75"/>
      <c r="E90" s="75">
        <f>E67-E76-E79-E80</f>
        <v>43.419000000000011</v>
      </c>
      <c r="F90" s="69"/>
      <c r="G90" s="73">
        <f>G67-G76-G79-G80</f>
        <v>168808.90799999997</v>
      </c>
      <c r="H90" s="75"/>
      <c r="I90" s="75">
        <f>I67-I76-I79-I80</f>
        <v>43.054000000000009</v>
      </c>
      <c r="J90" s="69"/>
      <c r="K90" s="73">
        <f>C90+G90</f>
        <v>337425.12300000002</v>
      </c>
      <c r="L90" s="75"/>
      <c r="M90" s="75">
        <f>M67-M76-M79-M80</f>
        <v>43.235999999999997</v>
      </c>
      <c r="N90" s="69"/>
    </row>
    <row r="91" spans="1:14" s="45" customFormat="1" ht="18" customHeight="1">
      <c r="A91" s="87" t="s">
        <v>211</v>
      </c>
      <c r="B91" s="186" t="s">
        <v>185</v>
      </c>
      <c r="C91" s="73"/>
      <c r="D91" s="75"/>
      <c r="E91" s="75"/>
      <c r="F91" s="69"/>
      <c r="G91" s="73"/>
      <c r="H91" s="75"/>
      <c r="I91" s="75"/>
      <c r="J91" s="69"/>
      <c r="K91" s="73"/>
      <c r="L91" s="75"/>
      <c r="M91" s="75"/>
      <c r="N91" s="69"/>
    </row>
    <row r="92" spans="1:14" s="45" customFormat="1" ht="18" customHeight="1">
      <c r="A92" s="87" t="s">
        <v>212</v>
      </c>
      <c r="B92" s="186" t="s">
        <v>187</v>
      </c>
      <c r="C92" s="73"/>
      <c r="D92" s="75"/>
      <c r="E92" s="75"/>
      <c r="F92" s="69"/>
      <c r="G92" s="73"/>
      <c r="H92" s="75"/>
      <c r="I92" s="75"/>
      <c r="J92" s="69"/>
      <c r="K92" s="73"/>
      <c r="L92" s="75"/>
      <c r="M92" s="75"/>
      <c r="N92" s="69"/>
    </row>
    <row r="93" spans="1:14" s="45" customFormat="1" ht="18" customHeight="1">
      <c r="A93" s="87" t="s">
        <v>213</v>
      </c>
      <c r="B93" s="88" t="s">
        <v>214</v>
      </c>
      <c r="C93" s="73">
        <f>'П1.4'!F7</f>
        <v>197160.99200000006</v>
      </c>
      <c r="D93" s="75"/>
      <c r="E93" s="75">
        <f>'П1.5'!F7</f>
        <v>50.538000000000004</v>
      </c>
      <c r="F93" s="69"/>
      <c r="G93" s="73">
        <f>'П1.4'!K7</f>
        <v>210446.14499999996</v>
      </c>
      <c r="H93" s="75"/>
      <c r="I93" s="75">
        <f>'П1.5'!K7</f>
        <v>53.245000000000005</v>
      </c>
      <c r="J93" s="69"/>
      <c r="K93" s="73">
        <f>C93+G93</f>
        <v>407607.13699999999</v>
      </c>
      <c r="L93" s="75"/>
      <c r="M93" s="75">
        <f>'П1.5'!P7</f>
        <v>51.891999999999996</v>
      </c>
      <c r="N93" s="69"/>
    </row>
    <row r="94" spans="1:14" s="45" customFormat="1" ht="18" customHeight="1">
      <c r="A94" s="76"/>
      <c r="B94" s="77" t="s">
        <v>141</v>
      </c>
      <c r="C94" s="78"/>
      <c r="D94" s="81"/>
      <c r="E94" s="81"/>
      <c r="F94" s="80"/>
      <c r="G94" s="78"/>
      <c r="H94" s="81"/>
      <c r="I94" s="81"/>
      <c r="J94" s="80"/>
      <c r="K94" s="78"/>
      <c r="L94" s="81"/>
      <c r="M94" s="81"/>
      <c r="N94" s="80"/>
    </row>
    <row r="95" spans="1:14" s="45" customFormat="1" ht="18" customHeight="1">
      <c r="A95" s="87" t="s">
        <v>215</v>
      </c>
      <c r="B95" s="88" t="s">
        <v>191</v>
      </c>
      <c r="C95" s="73">
        <v>0</v>
      </c>
      <c r="D95" s="75"/>
      <c r="E95" s="75">
        <v>0</v>
      </c>
      <c r="F95" s="69"/>
      <c r="G95" s="73">
        <v>0</v>
      </c>
      <c r="H95" s="75"/>
      <c r="I95" s="75">
        <v>0</v>
      </c>
      <c r="J95" s="69"/>
      <c r="K95" s="73">
        <f>C95+G95</f>
        <v>0</v>
      </c>
      <c r="L95" s="75"/>
      <c r="M95" s="75">
        <v>0</v>
      </c>
      <c r="N95" s="69"/>
    </row>
    <row r="96" spans="1:14" s="45" customFormat="1" ht="18" customHeight="1">
      <c r="A96" s="87" t="s">
        <v>216</v>
      </c>
      <c r="B96" s="88" t="s">
        <v>140</v>
      </c>
      <c r="C96" s="73">
        <f>C93</f>
        <v>197160.99200000006</v>
      </c>
      <c r="D96" s="75"/>
      <c r="E96" s="75">
        <f>E93</f>
        <v>50.538000000000004</v>
      </c>
      <c r="F96" s="69"/>
      <c r="G96" s="73">
        <f>G93</f>
        <v>210446.14499999996</v>
      </c>
      <c r="H96" s="75"/>
      <c r="I96" s="75">
        <f>I93</f>
        <v>53.245000000000005</v>
      </c>
      <c r="J96" s="69"/>
      <c r="K96" s="73">
        <f>C96+G96</f>
        <v>407607.13699999999</v>
      </c>
      <c r="L96" s="75"/>
      <c r="M96" s="75">
        <f>M93</f>
        <v>51.891999999999996</v>
      </c>
      <c r="N96" s="69"/>
    </row>
    <row r="97" spans="1:14" s="45" customFormat="1" ht="18" customHeight="1">
      <c r="A97" s="76"/>
      <c r="B97" s="77" t="s">
        <v>141</v>
      </c>
      <c r="C97" s="78"/>
      <c r="D97" s="81"/>
      <c r="E97" s="81"/>
      <c r="F97" s="80"/>
      <c r="G97" s="78"/>
      <c r="H97" s="81"/>
      <c r="I97" s="81"/>
      <c r="J97" s="80"/>
      <c r="K97" s="78"/>
      <c r="L97" s="81"/>
      <c r="M97" s="81"/>
      <c r="N97" s="80"/>
    </row>
    <row r="98" spans="1:14" s="45" customFormat="1" ht="18" customHeight="1">
      <c r="A98" s="71" t="s">
        <v>217</v>
      </c>
      <c r="B98" s="72" t="str">
        <f>B84</f>
        <v>ПАО "Россети Сибирь"-"Кузбассэнерго-РЭС"</v>
      </c>
      <c r="C98" s="73">
        <f>C96-C99-C100</f>
        <v>28216.554000000033</v>
      </c>
      <c r="D98" s="75"/>
      <c r="E98" s="75">
        <f>E96-E99-E100</f>
        <v>6.9979999999999905</v>
      </c>
      <c r="F98" s="69"/>
      <c r="G98" s="73">
        <f>G96-G99-G100</f>
        <v>41333.28899999999</v>
      </c>
      <c r="H98" s="75"/>
      <c r="I98" s="75">
        <f>I96-I99-I100</f>
        <v>10.080999999999996</v>
      </c>
      <c r="J98" s="69"/>
      <c r="K98" s="73">
        <f>C98+G98</f>
        <v>69549.843000000023</v>
      </c>
      <c r="L98" s="75"/>
      <c r="M98" s="75">
        <f>M96-M99-M100-0.001</f>
        <v>8.5395000000000021</v>
      </c>
      <c r="N98" s="261"/>
    </row>
    <row r="99" spans="1:14" s="45" customFormat="1" ht="18" customHeight="1">
      <c r="A99" s="71" t="s">
        <v>218</v>
      </c>
      <c r="B99" s="72" t="str">
        <f>B33</f>
        <v>ОАО "РЖД"</v>
      </c>
      <c r="C99" s="73">
        <f>C16</f>
        <v>328.22300000000001</v>
      </c>
      <c r="D99" s="75"/>
      <c r="E99" s="75">
        <f>E16</f>
        <v>0.121</v>
      </c>
      <c r="F99" s="69"/>
      <c r="G99" s="73">
        <f>G16</f>
        <v>303.94799999999998</v>
      </c>
      <c r="H99" s="75"/>
      <c r="I99" s="75">
        <f>I16</f>
        <v>0.11</v>
      </c>
      <c r="J99" s="69"/>
      <c r="K99" s="73">
        <f>C99+G99</f>
        <v>632.17100000000005</v>
      </c>
      <c r="L99" s="75"/>
      <c r="M99" s="75">
        <f>M16</f>
        <v>0.11549999999999999</v>
      </c>
      <c r="N99" s="69"/>
    </row>
    <row r="100" spans="1:14" s="45" customFormat="1" ht="18" customHeight="1">
      <c r="A100" s="71" t="s">
        <v>219</v>
      </c>
      <c r="B100" s="72" t="str">
        <f>B88</f>
        <v>ОАО "КузбассЭлектро"</v>
      </c>
      <c r="C100" s="73">
        <f>C90</f>
        <v>168616.21500000003</v>
      </c>
      <c r="D100" s="75"/>
      <c r="E100" s="75">
        <f>E90</f>
        <v>43.419000000000011</v>
      </c>
      <c r="F100" s="69"/>
      <c r="G100" s="73">
        <f>G90</f>
        <v>168808.90799999997</v>
      </c>
      <c r="H100" s="75"/>
      <c r="I100" s="75">
        <f>I90</f>
        <v>43.054000000000009</v>
      </c>
      <c r="J100" s="69"/>
      <c r="K100" s="73">
        <f>C100+G100</f>
        <v>337425.12300000002</v>
      </c>
      <c r="L100" s="75"/>
      <c r="M100" s="75">
        <f>M90</f>
        <v>43.235999999999997</v>
      </c>
      <c r="N100" s="69"/>
    </row>
    <row r="101" spans="1:14" s="45" customFormat="1" ht="18" customHeight="1">
      <c r="A101" s="71" t="s">
        <v>353</v>
      </c>
      <c r="B101" s="72" t="s">
        <v>313</v>
      </c>
      <c r="C101" s="73">
        <v>0</v>
      </c>
      <c r="D101" s="75"/>
      <c r="E101" s="75">
        <v>0</v>
      </c>
      <c r="F101" s="69"/>
      <c r="G101" s="73">
        <v>0</v>
      </c>
      <c r="H101" s="75"/>
      <c r="I101" s="75">
        <v>0</v>
      </c>
      <c r="J101" s="69"/>
      <c r="K101" s="73">
        <v>0</v>
      </c>
      <c r="L101" s="75"/>
      <c r="M101" s="75">
        <v>0</v>
      </c>
      <c r="N101" s="69"/>
    </row>
    <row r="102" spans="1:14" s="45" customFormat="1" ht="18" customHeight="1">
      <c r="A102" s="87" t="s">
        <v>220</v>
      </c>
      <c r="B102" s="88" t="s">
        <v>168</v>
      </c>
      <c r="C102" s="73">
        <f>'П1.4'!F22</f>
        <v>1813.89</v>
      </c>
      <c r="D102" s="75"/>
      <c r="E102" s="75">
        <f>'П1.5'!F23</f>
        <v>0.46500000000000002</v>
      </c>
      <c r="F102" s="69"/>
      <c r="G102" s="73">
        <f>'П1.4'!K22</f>
        <v>1936.12</v>
      </c>
      <c r="H102" s="75"/>
      <c r="I102" s="75">
        <f>'П1.5'!K23</f>
        <v>0.49099999999999999</v>
      </c>
      <c r="J102" s="69"/>
      <c r="K102" s="73">
        <f>C102+G102</f>
        <v>3750.01</v>
      </c>
      <c r="L102" s="75"/>
      <c r="M102" s="75">
        <f>'П1.5'!P23</f>
        <v>0.47799999999999998</v>
      </c>
      <c r="N102" s="69"/>
    </row>
    <row r="103" spans="1:14" s="45" customFormat="1" ht="18" customHeight="1">
      <c r="A103" s="87" t="s">
        <v>221</v>
      </c>
      <c r="B103" s="88" t="s">
        <v>170</v>
      </c>
      <c r="C103" s="73">
        <f>'П1.4'!F30</f>
        <v>167399.375</v>
      </c>
      <c r="D103" s="75"/>
      <c r="E103" s="75">
        <f>'П1.5'!F31</f>
        <v>42.837000000000003</v>
      </c>
      <c r="F103" s="69"/>
      <c r="G103" s="73">
        <f>'П1.4'!K30</f>
        <v>181947.03499999997</v>
      </c>
      <c r="H103" s="75"/>
      <c r="I103" s="75">
        <f>'П1.5'!K31</f>
        <v>46.016999999999996</v>
      </c>
      <c r="J103" s="69"/>
      <c r="K103" s="73">
        <f>C103+G103</f>
        <v>349346.41</v>
      </c>
      <c r="L103" s="75"/>
      <c r="M103" s="75">
        <f>'П1.5'!P31</f>
        <v>44.427000000000007</v>
      </c>
      <c r="N103" s="69"/>
    </row>
    <row r="104" spans="1:14" s="45" customFormat="1" ht="18" customHeight="1">
      <c r="A104" s="76"/>
      <c r="B104" s="77" t="s">
        <v>148</v>
      </c>
      <c r="C104" s="78"/>
      <c r="D104" s="81"/>
      <c r="E104" s="81"/>
      <c r="F104" s="80"/>
      <c r="G104" s="78"/>
      <c r="H104" s="81"/>
      <c r="I104" s="81"/>
      <c r="J104" s="80"/>
      <c r="K104" s="78"/>
      <c r="L104" s="81"/>
      <c r="M104" s="81"/>
      <c r="N104" s="80"/>
    </row>
    <row r="105" spans="1:14" s="45" customFormat="1" ht="18" customHeight="1">
      <c r="A105" s="87" t="s">
        <v>222</v>
      </c>
      <c r="B105" s="88" t="s">
        <v>150</v>
      </c>
      <c r="C105" s="73">
        <f>'П1.4'!F33</f>
        <v>136852.389</v>
      </c>
      <c r="D105" s="75"/>
      <c r="E105" s="75">
        <f>'П1.5'!F34</f>
        <v>34.404000000000003</v>
      </c>
      <c r="F105" s="69"/>
      <c r="G105" s="73">
        <f>'П1.4'!K33</f>
        <v>152180.28899999999</v>
      </c>
      <c r="H105" s="75"/>
      <c r="I105" s="75">
        <f>'П1.5'!K34</f>
        <v>37.799999999999997</v>
      </c>
      <c r="J105" s="69"/>
      <c r="K105" s="73">
        <f>C105+G105</f>
        <v>289032.67799999996</v>
      </c>
      <c r="L105" s="75"/>
      <c r="M105" s="75">
        <f>'П1.5'!P34</f>
        <v>36.102000000000004</v>
      </c>
      <c r="N105" s="69"/>
    </row>
    <row r="106" spans="1:14" s="45" customFormat="1" ht="18" customHeight="1">
      <c r="A106" s="87" t="s">
        <v>223</v>
      </c>
      <c r="B106" s="88" t="s">
        <v>152</v>
      </c>
      <c r="C106" s="73">
        <f>'П1.4'!F35</f>
        <v>30546.986000000001</v>
      </c>
      <c r="D106" s="75"/>
      <c r="E106" s="75">
        <f>'П1.5'!F37</f>
        <v>8.4329999999999998</v>
      </c>
      <c r="F106" s="69"/>
      <c r="G106" s="73">
        <f>'П1.4'!K35</f>
        <v>29766.745999999999</v>
      </c>
      <c r="H106" s="75"/>
      <c r="I106" s="75">
        <f>'П1.5'!K37</f>
        <v>8.2170000000000005</v>
      </c>
      <c r="J106" s="69"/>
      <c r="K106" s="73">
        <f>C106+G106</f>
        <v>60313.732000000004</v>
      </c>
      <c r="L106" s="75"/>
      <c r="M106" s="75">
        <f>'П1.5'!P37</f>
        <v>8.3249999999999993</v>
      </c>
      <c r="N106" s="69"/>
    </row>
    <row r="107" spans="1:14" s="45" customFormat="1" ht="18" customHeight="1">
      <c r="A107" s="76"/>
      <c r="B107" s="77" t="s">
        <v>153</v>
      </c>
      <c r="C107" s="78"/>
      <c r="D107" s="81"/>
      <c r="E107" s="81"/>
      <c r="F107" s="80"/>
      <c r="G107" s="78"/>
      <c r="H107" s="81"/>
      <c r="I107" s="81"/>
      <c r="J107" s="80"/>
      <c r="K107" s="78"/>
      <c r="L107" s="81"/>
      <c r="M107" s="81"/>
      <c r="N107" s="80"/>
    </row>
    <row r="108" spans="1:14" s="45" customFormat="1" ht="18" customHeight="1">
      <c r="A108" s="71" t="s">
        <v>199</v>
      </c>
      <c r="B108" s="72" t="str">
        <f>B98</f>
        <v>ПАО "Россети Сибирь"-"Кузбассэнерго-РЭС"</v>
      </c>
      <c r="C108" s="73">
        <f>'П1.6'!E42</f>
        <v>0</v>
      </c>
      <c r="D108" s="75"/>
      <c r="E108" s="75">
        <f>'П1.6'!J42</f>
        <v>0</v>
      </c>
      <c r="F108" s="69"/>
      <c r="G108" s="73">
        <f>'П1.6'!E87</f>
        <v>0</v>
      </c>
      <c r="H108" s="75"/>
      <c r="I108" s="75">
        <f>'П1.6'!J87</f>
        <v>0</v>
      </c>
      <c r="J108" s="69"/>
      <c r="K108" s="73">
        <f t="shared" ref="K108:K114" si="1">C108+G108</f>
        <v>0</v>
      </c>
      <c r="L108" s="75"/>
      <c r="M108" s="75">
        <f>'П1.6'!J132</f>
        <v>0</v>
      </c>
      <c r="N108" s="69"/>
    </row>
    <row r="109" spans="1:14" s="45" customFormat="1" ht="18" customHeight="1">
      <c r="A109" s="71" t="s">
        <v>200</v>
      </c>
      <c r="B109" s="72" t="s">
        <v>356</v>
      </c>
      <c r="C109" s="73">
        <f>C108-C98</f>
        <v>-28216.554000000033</v>
      </c>
      <c r="D109" s="75"/>
      <c r="E109" s="75">
        <f>E108-E98</f>
        <v>-6.9979999999999905</v>
      </c>
      <c r="F109" s="85"/>
      <c r="G109" s="73">
        <f>G108-G98</f>
        <v>-41333.28899999999</v>
      </c>
      <c r="H109" s="75"/>
      <c r="I109" s="75">
        <f>I108-I98</f>
        <v>-10.080999999999996</v>
      </c>
      <c r="J109" s="85"/>
      <c r="K109" s="73">
        <f t="shared" si="1"/>
        <v>-69549.843000000023</v>
      </c>
      <c r="L109" s="75"/>
      <c r="M109" s="75">
        <f>M108-M98</f>
        <v>-8.5395000000000021</v>
      </c>
      <c r="N109" s="85"/>
    </row>
    <row r="110" spans="1:14" s="45" customFormat="1" ht="18" customHeight="1">
      <c r="A110" s="71" t="s">
        <v>202</v>
      </c>
      <c r="B110" s="72" t="str">
        <f>B99</f>
        <v>ОАО "РЖД"</v>
      </c>
      <c r="C110" s="73">
        <v>0</v>
      </c>
      <c r="D110" s="75"/>
      <c r="E110" s="75">
        <v>0</v>
      </c>
      <c r="F110" s="85"/>
      <c r="G110" s="73">
        <v>0</v>
      </c>
      <c r="H110" s="75"/>
      <c r="I110" s="75">
        <v>0</v>
      </c>
      <c r="J110" s="85"/>
      <c r="K110" s="73">
        <f t="shared" si="1"/>
        <v>0</v>
      </c>
      <c r="L110" s="75"/>
      <c r="M110" s="75">
        <v>0</v>
      </c>
      <c r="N110" s="85"/>
    </row>
    <row r="111" spans="1:14" s="45" customFormat="1" ht="18" customHeight="1">
      <c r="A111" s="71" t="s">
        <v>203</v>
      </c>
      <c r="B111" s="72" t="s">
        <v>357</v>
      </c>
      <c r="C111" s="73">
        <f>C110-C99</f>
        <v>-328.22300000000001</v>
      </c>
      <c r="D111" s="75"/>
      <c r="E111" s="75">
        <f>E110-E99</f>
        <v>-0.121</v>
      </c>
      <c r="F111" s="85"/>
      <c r="G111" s="73">
        <f>G110-G99</f>
        <v>-303.94799999999998</v>
      </c>
      <c r="H111" s="75"/>
      <c r="I111" s="75">
        <f>I110-I99</f>
        <v>-0.11</v>
      </c>
      <c r="J111" s="85"/>
      <c r="K111" s="73">
        <f t="shared" si="1"/>
        <v>-632.17100000000005</v>
      </c>
      <c r="L111" s="75"/>
      <c r="M111" s="75">
        <f>M110-M99</f>
        <v>-0.11549999999999999</v>
      </c>
      <c r="N111" s="85"/>
    </row>
    <row r="112" spans="1:14" s="45" customFormat="1" ht="18" customHeight="1">
      <c r="A112" s="71" t="s">
        <v>205</v>
      </c>
      <c r="B112" s="72" t="str">
        <f>B35</f>
        <v>ООО "КЭнК"</v>
      </c>
      <c r="C112" s="73">
        <f>'П1.6'!E44</f>
        <v>30225.615000000002</v>
      </c>
      <c r="D112" s="75"/>
      <c r="E112" s="75">
        <f>'П1.6'!J44</f>
        <v>8.327</v>
      </c>
      <c r="F112" s="85"/>
      <c r="G112" s="73">
        <f>'П1.6'!E89</f>
        <v>29443.8</v>
      </c>
      <c r="H112" s="75"/>
      <c r="I112" s="75">
        <f>'П1.6'!J89</f>
        <v>8.1110000000000007</v>
      </c>
      <c r="J112" s="85"/>
      <c r="K112" s="73">
        <f t="shared" si="1"/>
        <v>59669.415000000001</v>
      </c>
      <c r="L112" s="75"/>
      <c r="M112" s="75">
        <f>'П1.6'!J134</f>
        <v>8.2190000000000012</v>
      </c>
      <c r="N112" s="85"/>
    </row>
    <row r="113" spans="1:14" s="45" customFormat="1" ht="18" customHeight="1">
      <c r="A113" s="71" t="s">
        <v>296</v>
      </c>
      <c r="B113" s="72" t="str">
        <f>B36</f>
        <v>ООО "СКЭК"</v>
      </c>
      <c r="C113" s="73">
        <f>C36</f>
        <v>300</v>
      </c>
      <c r="D113" s="75"/>
      <c r="E113" s="75">
        <f>E36</f>
        <v>0.1</v>
      </c>
      <c r="F113" s="85"/>
      <c r="G113" s="73">
        <f>'П1.6'!C91</f>
        <v>300</v>
      </c>
      <c r="H113" s="75"/>
      <c r="I113" s="75">
        <f>I36</f>
        <v>0.1</v>
      </c>
      <c r="J113" s="85"/>
      <c r="K113" s="73">
        <f t="shared" si="1"/>
        <v>600</v>
      </c>
      <c r="L113" s="75"/>
      <c r="M113" s="75">
        <f>M36</f>
        <v>0.10000000000000002</v>
      </c>
      <c r="N113" s="85"/>
    </row>
    <row r="114" spans="1:14" s="45" customFormat="1" ht="18" customHeight="1">
      <c r="A114" s="71" t="s">
        <v>297</v>
      </c>
      <c r="B114" s="72" t="str">
        <f>B31</f>
        <v>ООО "ЭнергоПаритет"</v>
      </c>
      <c r="C114" s="73">
        <f>'П1.6'!E43</f>
        <v>21.370999999999999</v>
      </c>
      <c r="D114" s="75"/>
      <c r="E114" s="75">
        <f>'П1.6'!J43</f>
        <v>6.0000000000000001E-3</v>
      </c>
      <c r="F114" s="85"/>
      <c r="G114" s="73">
        <f>'П1.6'!E88</f>
        <v>22.946000000000002</v>
      </c>
      <c r="H114" s="75"/>
      <c r="I114" s="75">
        <f>'П1.6'!J88</f>
        <v>6.0000000000000001E-3</v>
      </c>
      <c r="J114" s="85"/>
      <c r="K114" s="73">
        <f t="shared" si="1"/>
        <v>44.317</v>
      </c>
      <c r="L114" s="75"/>
      <c r="M114" s="75">
        <f>'П1.6'!J133</f>
        <v>6.000000000000001E-3</v>
      </c>
      <c r="N114" s="85"/>
    </row>
    <row r="115" spans="1:14" s="45" customFormat="1" ht="18" customHeight="1">
      <c r="A115" s="71" t="s">
        <v>354</v>
      </c>
      <c r="B115" s="72" t="s">
        <v>355</v>
      </c>
      <c r="C115" s="73">
        <f>C114-C101</f>
        <v>21.370999999999999</v>
      </c>
      <c r="D115" s="73"/>
      <c r="E115" s="73">
        <f t="shared" ref="E115:M115" si="2">E114-E101</f>
        <v>6.0000000000000001E-3</v>
      </c>
      <c r="F115" s="73"/>
      <c r="G115" s="73">
        <f t="shared" si="2"/>
        <v>22.946000000000002</v>
      </c>
      <c r="H115" s="73"/>
      <c r="I115" s="73">
        <f t="shared" si="2"/>
        <v>6.0000000000000001E-3</v>
      </c>
      <c r="J115" s="73"/>
      <c r="K115" s="73">
        <f t="shared" si="2"/>
        <v>44.317</v>
      </c>
      <c r="L115" s="73"/>
      <c r="M115" s="73">
        <f t="shared" si="2"/>
        <v>6.000000000000001E-3</v>
      </c>
      <c r="N115" s="85"/>
    </row>
    <row r="116" spans="1:14" s="45" customFormat="1" ht="18" customHeight="1">
      <c r="A116" s="87" t="s">
        <v>224</v>
      </c>
      <c r="B116" s="88" t="s">
        <v>225</v>
      </c>
      <c r="C116" s="73"/>
      <c r="D116" s="75"/>
      <c r="E116" s="75"/>
      <c r="F116" s="69"/>
      <c r="G116" s="73"/>
      <c r="H116" s="75"/>
      <c r="I116" s="75"/>
      <c r="J116" s="69"/>
      <c r="K116" s="73"/>
      <c r="L116" s="75"/>
      <c r="M116" s="75"/>
      <c r="N116" s="69"/>
    </row>
    <row r="117" spans="1:14" s="45" customFormat="1" ht="18" customHeight="1">
      <c r="A117" s="87" t="s">
        <v>226</v>
      </c>
      <c r="B117" s="186" t="s">
        <v>185</v>
      </c>
      <c r="C117" s="73">
        <f>C93-C103-C102</f>
        <v>27947.727000000057</v>
      </c>
      <c r="D117" s="75"/>
      <c r="E117" s="75">
        <f>E93-E103-E102</f>
        <v>7.2360000000000007</v>
      </c>
      <c r="F117" s="69"/>
      <c r="G117" s="73">
        <f>G93-G103-G102</f>
        <v>26562.989999999987</v>
      </c>
      <c r="H117" s="75"/>
      <c r="I117" s="75">
        <f>I93-I103-I102</f>
        <v>6.737000000000009</v>
      </c>
      <c r="J117" s="69"/>
      <c r="K117" s="73">
        <f>C117+G117</f>
        <v>54510.717000000048</v>
      </c>
      <c r="L117" s="75"/>
      <c r="M117" s="75">
        <f>M93-M103-M102</f>
        <v>6.9869999999999894</v>
      </c>
      <c r="N117" s="69"/>
    </row>
    <row r="118" spans="1:14" s="45" customFormat="1" ht="18" customHeight="1">
      <c r="A118" s="87" t="s">
        <v>227</v>
      </c>
      <c r="B118" s="186" t="s">
        <v>187</v>
      </c>
      <c r="C118" s="73"/>
      <c r="D118" s="75"/>
      <c r="E118" s="75"/>
      <c r="F118" s="69"/>
      <c r="G118" s="73"/>
      <c r="H118" s="75"/>
      <c r="I118" s="75"/>
      <c r="J118" s="69"/>
      <c r="K118" s="73"/>
      <c r="L118" s="75"/>
      <c r="M118" s="75"/>
      <c r="N118" s="69"/>
    </row>
    <row r="119" spans="1:14" s="45" customFormat="1" ht="18" customHeight="1">
      <c r="A119" s="87" t="s">
        <v>228</v>
      </c>
      <c r="B119" s="88" t="s">
        <v>229</v>
      </c>
      <c r="C119" s="73">
        <f>'П1.4'!G7</f>
        <v>29704.381000000045</v>
      </c>
      <c r="D119" s="75"/>
      <c r="E119" s="75">
        <f>'П1.5'!G7</f>
        <v>7.6799999999999971</v>
      </c>
      <c r="F119" s="69"/>
      <c r="G119" s="73">
        <f>'П1.4'!L7</f>
        <v>28365.783999999978</v>
      </c>
      <c r="H119" s="75"/>
      <c r="I119" s="75">
        <f>'П1.5'!L7</f>
        <v>7.186000000000007</v>
      </c>
      <c r="J119" s="69"/>
      <c r="K119" s="73">
        <f>C119+G119</f>
        <v>58070.165000000023</v>
      </c>
      <c r="L119" s="75"/>
      <c r="M119" s="75">
        <f>'П1.5'!Q7</f>
        <v>7.4329999999999909</v>
      </c>
      <c r="N119" s="69"/>
    </row>
    <row r="120" spans="1:14" s="45" customFormat="1" ht="18" customHeight="1">
      <c r="A120" s="76"/>
      <c r="B120" s="77" t="s">
        <v>141</v>
      </c>
      <c r="C120" s="78"/>
      <c r="D120" s="81"/>
      <c r="E120" s="81"/>
      <c r="F120" s="80"/>
      <c r="G120" s="78"/>
      <c r="H120" s="81"/>
      <c r="I120" s="81"/>
      <c r="J120" s="80"/>
      <c r="K120" s="78"/>
      <c r="L120" s="81"/>
      <c r="M120" s="81"/>
      <c r="N120" s="80"/>
    </row>
    <row r="121" spans="1:14" s="45" customFormat="1" ht="18" customHeight="1">
      <c r="A121" s="87" t="s">
        <v>230</v>
      </c>
      <c r="B121" s="88" t="s">
        <v>191</v>
      </c>
      <c r="C121" s="73">
        <v>0</v>
      </c>
      <c r="D121" s="75"/>
      <c r="E121" s="75">
        <v>0</v>
      </c>
      <c r="F121" s="69"/>
      <c r="G121" s="73">
        <v>0</v>
      </c>
      <c r="H121" s="75"/>
      <c r="I121" s="75">
        <v>0</v>
      </c>
      <c r="J121" s="69"/>
      <c r="K121" s="73">
        <f>C121+G121</f>
        <v>0</v>
      </c>
      <c r="L121" s="75"/>
      <c r="M121" s="75">
        <v>0</v>
      </c>
      <c r="N121" s="69"/>
    </row>
    <row r="122" spans="1:14" s="45" customFormat="1" ht="18" customHeight="1">
      <c r="A122" s="87" t="s">
        <v>231</v>
      </c>
      <c r="B122" s="88" t="s">
        <v>140</v>
      </c>
      <c r="C122" s="73">
        <f>C119</f>
        <v>29704.381000000045</v>
      </c>
      <c r="D122" s="75"/>
      <c r="E122" s="75">
        <f>E119</f>
        <v>7.6799999999999971</v>
      </c>
      <c r="F122" s="69"/>
      <c r="G122" s="73">
        <f>G119</f>
        <v>28365.783999999978</v>
      </c>
      <c r="H122" s="75"/>
      <c r="I122" s="75">
        <f>I119</f>
        <v>7.186000000000007</v>
      </c>
      <c r="J122" s="69"/>
      <c r="K122" s="73">
        <f>C122+G122</f>
        <v>58070.165000000023</v>
      </c>
      <c r="L122" s="75"/>
      <c r="M122" s="75">
        <f>M119</f>
        <v>7.4329999999999909</v>
      </c>
      <c r="N122" s="69"/>
    </row>
    <row r="123" spans="1:14" s="45" customFormat="1" ht="18" customHeight="1">
      <c r="A123" s="76"/>
      <c r="B123" s="77" t="s">
        <v>141</v>
      </c>
      <c r="C123" s="78"/>
      <c r="D123" s="81"/>
      <c r="E123" s="81"/>
      <c r="F123" s="80"/>
      <c r="G123" s="78"/>
      <c r="H123" s="81"/>
      <c r="I123" s="81"/>
      <c r="J123" s="80"/>
      <c r="K123" s="78"/>
      <c r="L123" s="81"/>
      <c r="M123" s="81"/>
      <c r="N123" s="80"/>
    </row>
    <row r="124" spans="1:14" s="45" customFormat="1" ht="18" customHeight="1">
      <c r="A124" s="71" t="s">
        <v>232</v>
      </c>
      <c r="B124" s="72" t="str">
        <f>B108</f>
        <v>ПАО "Россети Сибирь"-"Кузбассэнерго-РЭС"</v>
      </c>
      <c r="C124" s="73">
        <f>C122-C125-C126</f>
        <v>1337.1819999999861</v>
      </c>
      <c r="D124" s="75"/>
      <c r="E124" s="75">
        <f>E122-E125-E126</f>
        <v>0.3319999999999963</v>
      </c>
      <c r="F124" s="69"/>
      <c r="G124" s="73">
        <f>G122-G125-G126</f>
        <v>1430.1279999999897</v>
      </c>
      <c r="H124" s="75"/>
      <c r="I124" s="75">
        <f>I122-I125-I126</f>
        <v>0.34899999999999842</v>
      </c>
      <c r="J124" s="69"/>
      <c r="K124" s="73">
        <f>C124+G124</f>
        <v>2767.3099999999758</v>
      </c>
      <c r="L124" s="75"/>
      <c r="M124" s="75">
        <f>M122-M125-M126</f>
        <v>0.34000000000000163</v>
      </c>
      <c r="N124" s="261"/>
    </row>
    <row r="125" spans="1:14" s="45" customFormat="1" ht="18" customHeight="1">
      <c r="A125" s="71" t="s">
        <v>233</v>
      </c>
      <c r="B125" s="72" t="str">
        <f>B31</f>
        <v>ООО "ЭнергоПаритет"</v>
      </c>
      <c r="C125" s="73">
        <f>C15</f>
        <v>419.47199999999998</v>
      </c>
      <c r="D125" s="75"/>
      <c r="E125" s="75">
        <f>E15</f>
        <v>0.112</v>
      </c>
      <c r="F125" s="69"/>
      <c r="G125" s="73">
        <f>G15</f>
        <v>372.666</v>
      </c>
      <c r="H125" s="75"/>
      <c r="I125" s="75">
        <f>I15</f>
        <v>0.1</v>
      </c>
      <c r="J125" s="69"/>
      <c r="K125" s="73">
        <f>C125+G125</f>
        <v>792.13799999999992</v>
      </c>
      <c r="L125" s="75"/>
      <c r="M125" s="75">
        <f>M15</f>
        <v>0.10600000000000001</v>
      </c>
      <c r="N125" s="69"/>
    </row>
    <row r="126" spans="1:14" s="45" customFormat="1" ht="18" customHeight="1">
      <c r="A126" s="71" t="s">
        <v>234</v>
      </c>
      <c r="B126" s="72" t="s">
        <v>277</v>
      </c>
      <c r="C126" s="73">
        <f>C117</f>
        <v>27947.727000000057</v>
      </c>
      <c r="D126" s="75"/>
      <c r="E126" s="75">
        <f>E117</f>
        <v>7.2360000000000007</v>
      </c>
      <c r="F126" s="69"/>
      <c r="G126" s="73">
        <f>G117</f>
        <v>26562.989999999987</v>
      </c>
      <c r="H126" s="75"/>
      <c r="I126" s="75">
        <f>I117</f>
        <v>6.737000000000009</v>
      </c>
      <c r="J126" s="69"/>
      <c r="K126" s="73">
        <f>C126+G126</f>
        <v>54510.717000000048</v>
      </c>
      <c r="L126" s="75"/>
      <c r="M126" s="75">
        <f>M117</f>
        <v>6.9869999999999894</v>
      </c>
      <c r="N126" s="69"/>
    </row>
    <row r="127" spans="1:14" s="45" customFormat="1" ht="18" customHeight="1">
      <c r="A127" s="87" t="s">
        <v>235</v>
      </c>
      <c r="B127" s="88" t="s">
        <v>168</v>
      </c>
      <c r="C127" s="73">
        <f>'П1.4'!G22</f>
        <v>163.38999999999999</v>
      </c>
      <c r="D127" s="75"/>
      <c r="E127" s="75">
        <f>'П1.5'!G23</f>
        <v>4.2000000000000003E-2</v>
      </c>
      <c r="F127" s="69"/>
      <c r="G127" s="73">
        <f>'П1.4'!L22</f>
        <v>156</v>
      </c>
      <c r="H127" s="75"/>
      <c r="I127" s="75">
        <f>'П1.5'!L23</f>
        <v>0.04</v>
      </c>
      <c r="J127" s="69"/>
      <c r="K127" s="73">
        <f>C127+G127</f>
        <v>319.39</v>
      </c>
      <c r="L127" s="75"/>
      <c r="M127" s="75">
        <f>'П1.5'!Q23</f>
        <v>4.1000000000000002E-2</v>
      </c>
      <c r="N127" s="69"/>
    </row>
    <row r="128" spans="1:14" s="45" customFormat="1" ht="18" customHeight="1">
      <c r="A128" s="87" t="s">
        <v>236</v>
      </c>
      <c r="B128" s="88" t="s">
        <v>170</v>
      </c>
      <c r="C128" s="73">
        <f>C122-C127</f>
        <v>29540.991000000045</v>
      </c>
      <c r="D128" s="75"/>
      <c r="E128" s="75">
        <f>E122-E127</f>
        <v>7.6379999999999972</v>
      </c>
      <c r="F128" s="69"/>
      <c r="G128" s="73">
        <f>G122-G127</f>
        <v>28209.783999999978</v>
      </c>
      <c r="H128" s="75"/>
      <c r="I128" s="75">
        <f>I122-I127</f>
        <v>7.146000000000007</v>
      </c>
      <c r="J128" s="69"/>
      <c r="K128" s="73">
        <f>C128+G128</f>
        <v>57750.775000000023</v>
      </c>
      <c r="L128" s="75"/>
      <c r="M128" s="75">
        <f>M122-M127</f>
        <v>7.3919999999999906</v>
      </c>
      <c r="N128" s="69"/>
    </row>
    <row r="129" spans="1:14" s="45" customFormat="1" ht="18" customHeight="1">
      <c r="A129" s="76"/>
      <c r="B129" s="77" t="s">
        <v>148</v>
      </c>
      <c r="C129" s="78"/>
      <c r="D129" s="81"/>
      <c r="E129" s="81"/>
      <c r="F129" s="80"/>
      <c r="G129" s="78"/>
      <c r="H129" s="81"/>
      <c r="I129" s="81"/>
      <c r="J129" s="80"/>
      <c r="K129" s="79"/>
      <c r="L129" s="81"/>
      <c r="M129" s="81"/>
      <c r="N129" s="80"/>
    </row>
    <row r="130" spans="1:14" s="45" customFormat="1" ht="18" customHeight="1">
      <c r="A130" s="87" t="s">
        <v>237</v>
      </c>
      <c r="B130" s="88" t="s">
        <v>150</v>
      </c>
      <c r="C130" s="73">
        <f>'П1.4'!G33</f>
        <v>29098.41</v>
      </c>
      <c r="D130" s="75"/>
      <c r="E130" s="75">
        <f>'П1.5'!G34</f>
        <v>7.48</v>
      </c>
      <c r="F130" s="69"/>
      <c r="G130" s="73">
        <f>'П1.4'!L33</f>
        <v>27772.823</v>
      </c>
      <c r="H130" s="75"/>
      <c r="I130" s="75">
        <f>'П1.5'!L34</f>
        <v>6.99</v>
      </c>
      <c r="J130" s="69"/>
      <c r="K130" s="73">
        <f>C130+G130</f>
        <v>56871.233</v>
      </c>
      <c r="L130" s="75"/>
      <c r="M130" s="75">
        <f>'П1.5'!Q34</f>
        <v>7.2350000000000003</v>
      </c>
      <c r="N130" s="69"/>
    </row>
    <row r="131" spans="1:14" s="45" customFormat="1" ht="18" customHeight="1">
      <c r="A131" s="87" t="s">
        <v>238</v>
      </c>
      <c r="B131" s="88" t="s">
        <v>152</v>
      </c>
      <c r="C131" s="73">
        <f>C128-C130</f>
        <v>442.58100000004561</v>
      </c>
      <c r="D131" s="75"/>
      <c r="E131" s="75">
        <f>E128-E130</f>
        <v>0.15799999999999681</v>
      </c>
      <c r="F131" s="69"/>
      <c r="G131" s="73">
        <f>G119-G130-G127</f>
        <v>436.9609999999775</v>
      </c>
      <c r="H131" s="75"/>
      <c r="I131" s="75">
        <f>I128-I130</f>
        <v>0.1560000000000068</v>
      </c>
      <c r="J131" s="69"/>
      <c r="K131" s="73">
        <f>C131+G131</f>
        <v>879.54200000002311</v>
      </c>
      <c r="L131" s="75"/>
      <c r="M131" s="75">
        <f>M128-M130</f>
        <v>0.15699999999999026</v>
      </c>
      <c r="N131" s="69"/>
    </row>
    <row r="132" spans="1:14" s="45" customFormat="1" ht="18" customHeight="1">
      <c r="A132" s="76"/>
      <c r="B132" s="77" t="s">
        <v>153</v>
      </c>
      <c r="C132" s="78"/>
      <c r="D132" s="81"/>
      <c r="E132" s="81"/>
      <c r="F132" s="80"/>
      <c r="G132" s="78"/>
      <c r="H132" s="81"/>
      <c r="I132" s="81"/>
      <c r="J132" s="80"/>
      <c r="K132" s="78"/>
      <c r="L132" s="81"/>
      <c r="M132" s="81"/>
      <c r="N132" s="80"/>
    </row>
    <row r="133" spans="1:14" s="45" customFormat="1" ht="18" customHeight="1">
      <c r="A133" s="71" t="s">
        <v>239</v>
      </c>
      <c r="B133" s="72" t="str">
        <f>B124</f>
        <v>ПАО "Россети Сибирь"-"Кузбассэнерго-РЭС"</v>
      </c>
      <c r="C133" s="73">
        <f>C27</f>
        <v>89.995999999999995</v>
      </c>
      <c r="D133" s="75"/>
      <c r="E133" s="75">
        <f>E27</f>
        <v>2.4E-2</v>
      </c>
      <c r="F133" s="85"/>
      <c r="G133" s="73">
        <f>G27</f>
        <v>79.283000000000001</v>
      </c>
      <c r="H133" s="75"/>
      <c r="I133" s="75">
        <f>I27</f>
        <v>2.1000000000000001E-2</v>
      </c>
      <c r="J133" s="85"/>
      <c r="K133" s="73">
        <f>K27</f>
        <v>169.279</v>
      </c>
      <c r="L133" s="75"/>
      <c r="M133" s="75">
        <f>M27</f>
        <v>2.2500000000000003E-2</v>
      </c>
      <c r="N133" s="85"/>
    </row>
    <row r="134" spans="1:14" s="45" customFormat="1" ht="18" customHeight="1">
      <c r="A134" s="71" t="s">
        <v>240</v>
      </c>
      <c r="B134" s="72" t="s">
        <v>201</v>
      </c>
      <c r="C134" s="73">
        <f>C133-C124</f>
        <v>-1247.1859999999861</v>
      </c>
      <c r="D134" s="75"/>
      <c r="E134" s="75">
        <f>E133-E124</f>
        <v>-0.30799999999999628</v>
      </c>
      <c r="F134" s="85"/>
      <c r="G134" s="73">
        <f>G133-G124</f>
        <v>-1350.8449999999898</v>
      </c>
      <c r="H134" s="75"/>
      <c r="I134" s="75">
        <f>I133-I124</f>
        <v>-0.3279999999999984</v>
      </c>
      <c r="J134" s="85"/>
      <c r="K134" s="73">
        <f>C134+G134</f>
        <v>-2598.0309999999758</v>
      </c>
      <c r="L134" s="75"/>
      <c r="M134" s="75">
        <f>M133-M124</f>
        <v>-0.31750000000000161</v>
      </c>
      <c r="N134" s="85"/>
    </row>
    <row r="135" spans="1:14" s="45" customFormat="1" ht="18" customHeight="1">
      <c r="A135" s="71" t="s">
        <v>241</v>
      </c>
      <c r="B135" s="72" t="str">
        <f>B125</f>
        <v>ООО "ЭнергоПаритет"</v>
      </c>
      <c r="C135" s="73">
        <v>121.495</v>
      </c>
      <c r="D135" s="75"/>
      <c r="E135" s="75">
        <v>2.8000000000000001E-2</v>
      </c>
      <c r="F135" s="85"/>
      <c r="G135" s="73">
        <v>120.004</v>
      </c>
      <c r="H135" s="75"/>
      <c r="I135" s="75">
        <v>2.7E-2</v>
      </c>
      <c r="J135" s="85"/>
      <c r="K135" s="73">
        <f>C135+G135</f>
        <v>241.49900000000002</v>
      </c>
      <c r="L135" s="75"/>
      <c r="M135" s="75">
        <f>'П1.6'!K133</f>
        <v>2.75E-2</v>
      </c>
      <c r="N135" s="85"/>
    </row>
    <row r="136" spans="1:14" s="45" customFormat="1" ht="18" customHeight="1">
      <c r="A136" s="71" t="s">
        <v>242</v>
      </c>
      <c r="B136" s="72" t="s">
        <v>204</v>
      </c>
      <c r="C136" s="73">
        <f>C135-C125</f>
        <v>-297.97699999999998</v>
      </c>
      <c r="D136" s="75"/>
      <c r="E136" s="75">
        <f>E135-E125</f>
        <v>-8.4000000000000005E-2</v>
      </c>
      <c r="F136" s="85"/>
      <c r="G136" s="73">
        <f>G135-G125</f>
        <v>-252.66199999999998</v>
      </c>
      <c r="H136" s="75"/>
      <c r="I136" s="75">
        <f>I135-I125</f>
        <v>-7.3000000000000009E-2</v>
      </c>
      <c r="J136" s="85"/>
      <c r="K136" s="73">
        <f>C136+G136</f>
        <v>-550.6389999999999</v>
      </c>
      <c r="L136" s="75"/>
      <c r="M136" s="75">
        <f>M135-M125</f>
        <v>-7.8500000000000014E-2</v>
      </c>
      <c r="N136" s="85"/>
    </row>
    <row r="137" spans="1:14" s="45" customFormat="1" ht="18" customHeight="1">
      <c r="A137" s="71" t="s">
        <v>243</v>
      </c>
      <c r="B137" s="72" t="str">
        <f>B112</f>
        <v>ООО "КЭнК"</v>
      </c>
      <c r="C137" s="73">
        <f>'П1.6'!F44</f>
        <v>55.643999999999998</v>
      </c>
      <c r="D137" s="75"/>
      <c r="E137" s="75">
        <f>'П1.6'!K44</f>
        <v>1.6E-2</v>
      </c>
      <c r="F137" s="69"/>
      <c r="G137" s="73">
        <f>'П1.6'!F89</f>
        <v>64.278999999999996</v>
      </c>
      <c r="H137" s="75"/>
      <c r="I137" s="75">
        <f>'П1.6'!K89</f>
        <v>1.7999999999999999E-2</v>
      </c>
      <c r="J137" s="69"/>
      <c r="K137" s="73">
        <f>C137+G137</f>
        <v>119.923</v>
      </c>
      <c r="L137" s="75"/>
      <c r="M137" s="75">
        <f>'П1.6'!K134</f>
        <v>1.6999999999999998E-2</v>
      </c>
      <c r="N137" s="69"/>
    </row>
    <row r="138" spans="1:14" s="45" customFormat="1" ht="18" customHeight="1">
      <c r="A138" s="71" t="s">
        <v>351</v>
      </c>
      <c r="B138" s="84" t="s">
        <v>277</v>
      </c>
      <c r="C138" s="73">
        <f>'П1.4'!G29</f>
        <v>175.446</v>
      </c>
      <c r="D138" s="75"/>
      <c r="E138" s="75">
        <f>'П1.5'!G30</f>
        <v>0.09</v>
      </c>
      <c r="F138" s="69"/>
      <c r="G138" s="73">
        <f>'П1.4'!L29</f>
        <v>173.39500000000001</v>
      </c>
      <c r="H138" s="75"/>
      <c r="I138" s="75">
        <f>I37-I88</f>
        <v>8.9999999999999983E-2</v>
      </c>
      <c r="J138" s="69"/>
      <c r="K138" s="73">
        <f>C138+G138</f>
        <v>348.84100000000001</v>
      </c>
      <c r="L138" s="75"/>
      <c r="M138" s="75">
        <f>M37-M88</f>
        <v>8.9999999999999983E-2</v>
      </c>
      <c r="N138" s="69"/>
    </row>
    <row r="139" spans="1:14" s="45" customFormat="1" ht="18" customHeight="1">
      <c r="A139" s="87" t="s">
        <v>244</v>
      </c>
      <c r="B139" s="88" t="s">
        <v>245</v>
      </c>
      <c r="C139" s="89"/>
      <c r="D139" s="90"/>
      <c r="E139" s="193"/>
      <c r="F139" s="69"/>
      <c r="G139" s="89"/>
      <c r="H139" s="90"/>
      <c r="I139" s="193"/>
      <c r="J139" s="69"/>
      <c r="K139" s="89"/>
      <c r="L139" s="90"/>
      <c r="M139" s="193"/>
      <c r="N139" s="69"/>
    </row>
    <row r="140" spans="1:14" s="45" customFormat="1" ht="18" customHeight="1">
      <c r="A140" s="87" t="s">
        <v>246</v>
      </c>
      <c r="B140" s="186" t="s">
        <v>187</v>
      </c>
      <c r="C140" s="89"/>
      <c r="D140" s="90"/>
      <c r="E140" s="75"/>
      <c r="F140" s="69"/>
      <c r="G140" s="89"/>
      <c r="H140" s="90"/>
      <c r="I140" s="75"/>
      <c r="J140" s="69"/>
      <c r="K140" s="90"/>
      <c r="L140" s="90"/>
      <c r="M140" s="74"/>
      <c r="N140" s="69"/>
    </row>
    <row r="141" spans="1:14" s="45" customFormat="1" ht="18" customHeight="1">
      <c r="A141" s="87" t="s">
        <v>247</v>
      </c>
      <c r="B141" s="88" t="s">
        <v>248</v>
      </c>
      <c r="C141" s="89"/>
      <c r="D141" s="90"/>
      <c r="E141" s="193"/>
      <c r="F141" s="69"/>
      <c r="G141" s="89"/>
      <c r="H141" s="90"/>
      <c r="I141" s="193"/>
      <c r="J141" s="69"/>
      <c r="K141" s="90"/>
      <c r="L141" s="90"/>
      <c r="M141" s="83"/>
      <c r="N141" s="69"/>
    </row>
    <row r="142" spans="1:14" s="45" customFormat="1" ht="18" customHeight="1">
      <c r="A142" s="76"/>
      <c r="B142" s="77" t="s">
        <v>141</v>
      </c>
      <c r="C142" s="78"/>
      <c r="D142" s="81"/>
      <c r="E142" s="81"/>
      <c r="F142" s="80"/>
      <c r="G142" s="81"/>
      <c r="H142" s="81"/>
      <c r="I142" s="79"/>
      <c r="J142" s="80"/>
      <c r="K142" s="81"/>
      <c r="L142" s="81"/>
      <c r="M142" s="79"/>
      <c r="N142" s="80"/>
    </row>
    <row r="143" spans="1:14" s="45" customFormat="1" ht="18" customHeight="1">
      <c r="A143" s="87" t="s">
        <v>249</v>
      </c>
      <c r="B143" s="88" t="s">
        <v>191</v>
      </c>
      <c r="C143" s="89"/>
      <c r="D143" s="90"/>
      <c r="E143" s="193"/>
      <c r="F143" s="69"/>
      <c r="G143" s="90"/>
      <c r="H143" s="90"/>
      <c r="I143" s="83"/>
      <c r="J143" s="69"/>
      <c r="K143" s="90"/>
      <c r="L143" s="90"/>
      <c r="M143" s="83"/>
      <c r="N143" s="69"/>
    </row>
    <row r="144" spans="1:14" s="45" customFormat="1" ht="18" customHeight="1">
      <c r="A144" s="87" t="s">
        <v>250</v>
      </c>
      <c r="B144" s="88" t="s">
        <v>140</v>
      </c>
      <c r="C144" s="89"/>
      <c r="D144" s="90"/>
      <c r="E144" s="193"/>
      <c r="F144" s="69"/>
      <c r="G144" s="90"/>
      <c r="H144" s="90"/>
      <c r="I144" s="83"/>
      <c r="J144" s="69"/>
      <c r="K144" s="90"/>
      <c r="L144" s="90"/>
      <c r="M144" s="83"/>
      <c r="N144" s="69"/>
    </row>
    <row r="145" spans="1:14" s="45" customFormat="1" ht="18" customHeight="1">
      <c r="A145" s="76"/>
      <c r="B145" s="77" t="s">
        <v>141</v>
      </c>
      <c r="C145" s="78"/>
      <c r="D145" s="81"/>
      <c r="E145" s="81"/>
      <c r="F145" s="80"/>
      <c r="G145" s="81"/>
      <c r="H145" s="81"/>
      <c r="I145" s="79"/>
      <c r="J145" s="80"/>
      <c r="K145" s="81"/>
      <c r="L145" s="81"/>
      <c r="M145" s="79"/>
      <c r="N145" s="80"/>
    </row>
    <row r="146" spans="1:14" s="45" customFormat="1" ht="18" customHeight="1">
      <c r="A146" s="71" t="s">
        <v>251</v>
      </c>
      <c r="B146" s="72" t="s">
        <v>142</v>
      </c>
      <c r="C146" s="89"/>
      <c r="D146" s="90"/>
      <c r="E146" s="193"/>
      <c r="F146" s="69"/>
      <c r="G146" s="90"/>
      <c r="H146" s="90"/>
      <c r="I146" s="83"/>
      <c r="J146" s="69"/>
      <c r="K146" s="90"/>
      <c r="L146" s="90"/>
      <c r="M146" s="83"/>
      <c r="N146" s="69"/>
    </row>
    <row r="147" spans="1:14" s="45" customFormat="1" ht="18" customHeight="1">
      <c r="A147" s="71" t="s">
        <v>252</v>
      </c>
      <c r="B147" s="72" t="s">
        <v>143</v>
      </c>
      <c r="C147" s="89"/>
      <c r="D147" s="90"/>
      <c r="E147" s="193"/>
      <c r="F147" s="69"/>
      <c r="G147" s="90"/>
      <c r="H147" s="90"/>
      <c r="I147" s="83"/>
      <c r="J147" s="69"/>
      <c r="K147" s="90"/>
      <c r="L147" s="90"/>
      <c r="M147" s="83"/>
      <c r="N147" s="69"/>
    </row>
    <row r="148" spans="1:14" s="45" customFormat="1" ht="18" customHeight="1">
      <c r="A148" s="71"/>
      <c r="B148" s="72" t="s">
        <v>166</v>
      </c>
      <c r="C148" s="89"/>
      <c r="D148" s="90"/>
      <c r="E148" s="193"/>
      <c r="F148" s="69"/>
      <c r="G148" s="90"/>
      <c r="H148" s="90"/>
      <c r="I148" s="83"/>
      <c r="J148" s="69"/>
      <c r="K148" s="90"/>
      <c r="L148" s="90"/>
      <c r="M148" s="83"/>
      <c r="N148" s="69"/>
    </row>
    <row r="149" spans="1:14" s="45" customFormat="1" ht="18" customHeight="1">
      <c r="A149" s="87" t="s">
        <v>253</v>
      </c>
      <c r="B149" s="88" t="s">
        <v>168</v>
      </c>
      <c r="C149" s="89"/>
      <c r="D149" s="90"/>
      <c r="E149" s="193"/>
      <c r="F149" s="69"/>
      <c r="G149" s="90"/>
      <c r="H149" s="90"/>
      <c r="I149" s="83"/>
      <c r="J149" s="69"/>
      <c r="K149" s="90"/>
      <c r="L149" s="90"/>
      <c r="M149" s="83"/>
      <c r="N149" s="69"/>
    </row>
    <row r="150" spans="1:14" s="45" customFormat="1" ht="18" customHeight="1">
      <c r="A150" s="87" t="s">
        <v>254</v>
      </c>
      <c r="B150" s="88" t="s">
        <v>170</v>
      </c>
      <c r="C150" s="89"/>
      <c r="D150" s="90"/>
      <c r="E150" s="193"/>
      <c r="F150" s="69"/>
      <c r="G150" s="90"/>
      <c r="H150" s="90"/>
      <c r="I150" s="83"/>
      <c r="J150" s="69"/>
      <c r="K150" s="90"/>
      <c r="L150" s="90"/>
      <c r="M150" s="83"/>
      <c r="N150" s="69"/>
    </row>
    <row r="151" spans="1:14" s="45" customFormat="1" ht="18" customHeight="1">
      <c r="A151" s="76"/>
      <c r="B151" s="77" t="s">
        <v>148</v>
      </c>
      <c r="C151" s="78"/>
      <c r="D151" s="81"/>
      <c r="E151" s="81"/>
      <c r="F151" s="80"/>
      <c r="G151" s="81"/>
      <c r="H151" s="81"/>
      <c r="I151" s="79"/>
      <c r="J151" s="80"/>
      <c r="K151" s="81"/>
      <c r="L151" s="81"/>
      <c r="M151" s="79"/>
      <c r="N151" s="80"/>
    </row>
    <row r="152" spans="1:14" s="45" customFormat="1" ht="18" customHeight="1">
      <c r="A152" s="87" t="s">
        <v>255</v>
      </c>
      <c r="B152" s="88" t="s">
        <v>150</v>
      </c>
      <c r="C152" s="89"/>
      <c r="D152" s="90"/>
      <c r="E152" s="193"/>
      <c r="F152" s="69"/>
      <c r="G152" s="90"/>
      <c r="H152" s="90"/>
      <c r="I152" s="83"/>
      <c r="J152" s="69"/>
      <c r="K152" s="90"/>
      <c r="L152" s="90"/>
      <c r="M152" s="83"/>
      <c r="N152" s="69"/>
    </row>
    <row r="153" spans="1:14" s="45" customFormat="1" ht="18" customHeight="1">
      <c r="A153" s="87" t="s">
        <v>256</v>
      </c>
      <c r="B153" s="88" t="s">
        <v>152</v>
      </c>
      <c r="C153" s="89"/>
      <c r="D153" s="90"/>
      <c r="E153" s="83"/>
      <c r="F153" s="69"/>
      <c r="G153" s="90"/>
      <c r="H153" s="90"/>
      <c r="I153" s="83"/>
      <c r="J153" s="69"/>
      <c r="K153" s="90"/>
      <c r="L153" s="90"/>
      <c r="M153" s="83"/>
      <c r="N153" s="69"/>
    </row>
    <row r="154" spans="1:14" s="45" customFormat="1" ht="18" customHeight="1">
      <c r="A154" s="76"/>
      <c r="B154" s="77" t="s">
        <v>153</v>
      </c>
      <c r="C154" s="78"/>
      <c r="D154" s="81"/>
      <c r="E154" s="79"/>
      <c r="F154" s="80"/>
      <c r="G154" s="81"/>
      <c r="H154" s="81"/>
      <c r="I154" s="79"/>
      <c r="J154" s="80"/>
      <c r="K154" s="81"/>
      <c r="L154" s="81"/>
      <c r="M154" s="79"/>
      <c r="N154" s="80"/>
    </row>
    <row r="155" spans="1:14" s="45" customFormat="1" ht="18" customHeight="1">
      <c r="A155" s="71" t="s">
        <v>257</v>
      </c>
      <c r="B155" s="72" t="s">
        <v>142</v>
      </c>
      <c r="C155" s="89"/>
      <c r="D155" s="90"/>
      <c r="E155" s="83"/>
      <c r="F155" s="69"/>
      <c r="G155" s="90"/>
      <c r="H155" s="90"/>
      <c r="I155" s="83"/>
      <c r="J155" s="69"/>
      <c r="K155" s="90"/>
      <c r="L155" s="90"/>
      <c r="M155" s="83"/>
      <c r="N155" s="69"/>
    </row>
    <row r="156" spans="1:14" s="45" customFormat="1" ht="18" customHeight="1">
      <c r="A156" s="71" t="s">
        <v>258</v>
      </c>
      <c r="B156" s="72" t="s">
        <v>259</v>
      </c>
      <c r="C156" s="89"/>
      <c r="D156" s="90"/>
      <c r="E156" s="83"/>
      <c r="F156" s="69"/>
      <c r="G156" s="90"/>
      <c r="H156" s="90"/>
      <c r="I156" s="83"/>
      <c r="J156" s="69"/>
      <c r="K156" s="90"/>
      <c r="L156" s="90"/>
      <c r="M156" s="83"/>
      <c r="N156" s="69"/>
    </row>
    <row r="157" spans="1:14" s="45" customFormat="1" ht="18" customHeight="1">
      <c r="A157" s="71" t="s">
        <v>260</v>
      </c>
      <c r="B157" s="72" t="s">
        <v>143</v>
      </c>
      <c r="C157" s="89"/>
      <c r="D157" s="90"/>
      <c r="E157" s="83"/>
      <c r="F157" s="69"/>
      <c r="G157" s="90"/>
      <c r="H157" s="90"/>
      <c r="I157" s="83"/>
      <c r="J157" s="69"/>
      <c r="K157" s="90"/>
      <c r="L157" s="90"/>
      <c r="M157" s="83"/>
      <c r="N157" s="69"/>
    </row>
    <row r="158" spans="1:14" s="45" customFormat="1" ht="18" customHeight="1">
      <c r="A158" s="71" t="s">
        <v>261</v>
      </c>
      <c r="B158" s="72" t="s">
        <v>262</v>
      </c>
      <c r="C158" s="89"/>
      <c r="D158" s="90"/>
      <c r="E158" s="83"/>
      <c r="F158" s="69"/>
      <c r="G158" s="90"/>
      <c r="H158" s="90"/>
      <c r="I158" s="83"/>
      <c r="J158" s="69"/>
      <c r="K158" s="90"/>
      <c r="L158" s="90"/>
      <c r="M158" s="83"/>
      <c r="N158" s="69"/>
    </row>
    <row r="159" spans="1:14" s="45" customFormat="1" ht="18" customHeight="1" thickBot="1">
      <c r="A159" s="91"/>
      <c r="B159" s="92" t="s">
        <v>166</v>
      </c>
      <c r="C159" s="93"/>
      <c r="D159" s="96"/>
      <c r="E159" s="94"/>
      <c r="F159" s="95"/>
      <c r="G159" s="96"/>
      <c r="H159" s="96"/>
      <c r="I159" s="94"/>
      <c r="J159" s="95"/>
      <c r="K159" s="96"/>
      <c r="L159" s="96"/>
      <c r="M159" s="94"/>
      <c r="N159" s="95"/>
    </row>
    <row r="160" spans="1:14" s="45" customFormat="1">
      <c r="A160" s="97"/>
      <c r="B160" s="98"/>
      <c r="C160" s="99"/>
      <c r="D160" s="99"/>
      <c r="G160" s="99"/>
      <c r="H160" s="99"/>
      <c r="K160" s="99"/>
      <c r="L160" s="99"/>
    </row>
    <row r="161" spans="1:12" s="45" customFormat="1">
      <c r="A161" s="100"/>
      <c r="B161" s="98"/>
      <c r="C161" s="99"/>
      <c r="D161" s="99"/>
      <c r="G161" s="99"/>
      <c r="H161" s="99"/>
      <c r="K161" s="99"/>
      <c r="L161" s="99"/>
    </row>
    <row r="162" spans="1:12" s="45" customFormat="1">
      <c r="A162" s="97"/>
      <c r="B162" s="98"/>
      <c r="C162" s="99"/>
      <c r="D162" s="99"/>
      <c r="G162" s="99"/>
      <c r="H162" s="99"/>
      <c r="K162" s="99"/>
      <c r="L162" s="99"/>
    </row>
    <row r="163" spans="1:12" s="45" customFormat="1">
      <c r="A163" s="97"/>
      <c r="B163" s="98"/>
      <c r="C163" s="99"/>
      <c r="D163" s="99"/>
      <c r="G163" s="99"/>
      <c r="H163" s="99"/>
      <c r="K163" s="99"/>
      <c r="L163" s="99"/>
    </row>
    <row r="164" spans="1:12" s="45" customFormat="1">
      <c r="A164" s="97"/>
      <c r="B164" s="98"/>
      <c r="C164" s="99"/>
      <c r="D164" s="99"/>
      <c r="G164" s="99"/>
      <c r="H164" s="99"/>
      <c r="K164" s="99"/>
      <c r="L164" s="99"/>
    </row>
    <row r="165" spans="1:12" s="45" customFormat="1">
      <c r="A165" s="97"/>
      <c r="B165" s="98"/>
      <c r="C165" s="99"/>
      <c r="D165" s="99"/>
      <c r="G165" s="99"/>
      <c r="H165" s="99"/>
      <c r="K165" s="99"/>
      <c r="L165" s="99"/>
    </row>
    <row r="166" spans="1:12" s="45" customFormat="1">
      <c r="A166" s="97"/>
      <c r="B166" s="98"/>
      <c r="C166" s="99"/>
      <c r="D166" s="99"/>
      <c r="G166" s="99"/>
      <c r="H166" s="99"/>
      <c r="K166" s="99"/>
      <c r="L166" s="99"/>
    </row>
    <row r="167" spans="1:12" s="45" customFormat="1">
      <c r="A167" s="97"/>
      <c r="B167" s="98"/>
      <c r="C167" s="99"/>
      <c r="D167" s="99"/>
      <c r="G167" s="99"/>
      <c r="H167" s="99"/>
      <c r="K167" s="99"/>
      <c r="L167" s="99"/>
    </row>
    <row r="168" spans="1:12" s="45" customFormat="1">
      <c r="A168" s="97"/>
      <c r="B168" s="98"/>
      <c r="C168" s="99"/>
      <c r="D168" s="99"/>
      <c r="G168" s="99"/>
      <c r="H168" s="99"/>
      <c r="K168" s="99"/>
      <c r="L168" s="99"/>
    </row>
    <row r="169" spans="1:12" s="45" customFormat="1">
      <c r="A169" s="97"/>
      <c r="B169" s="98"/>
      <c r="C169" s="99"/>
      <c r="D169" s="99"/>
      <c r="G169" s="99"/>
      <c r="H169" s="99"/>
      <c r="K169" s="99"/>
      <c r="L169" s="99"/>
    </row>
    <row r="170" spans="1:12" s="45" customFormat="1">
      <c r="A170" s="97"/>
      <c r="B170" s="98"/>
      <c r="C170" s="99"/>
      <c r="D170" s="99"/>
      <c r="G170" s="99"/>
      <c r="H170" s="99"/>
      <c r="K170" s="99"/>
      <c r="L170" s="99"/>
    </row>
    <row r="171" spans="1:12" s="45" customFormat="1">
      <c r="A171" s="97"/>
      <c r="B171" s="98"/>
      <c r="C171" s="99"/>
      <c r="D171" s="99"/>
      <c r="G171" s="99"/>
      <c r="H171" s="99"/>
      <c r="K171" s="99"/>
      <c r="L171" s="99"/>
    </row>
    <row r="172" spans="1:12" s="45" customFormat="1">
      <c r="A172" s="97"/>
      <c r="B172" s="98"/>
      <c r="C172" s="99"/>
      <c r="D172" s="99"/>
      <c r="G172" s="99"/>
      <c r="H172" s="99"/>
      <c r="K172" s="99"/>
      <c r="L172" s="99"/>
    </row>
    <row r="173" spans="1:12" s="45" customFormat="1">
      <c r="A173" s="97"/>
      <c r="B173" s="98"/>
      <c r="C173" s="99"/>
      <c r="D173" s="99"/>
      <c r="G173" s="99"/>
      <c r="H173" s="99"/>
      <c r="K173" s="99"/>
      <c r="L173" s="99"/>
    </row>
  </sheetData>
  <mergeCells count="7">
    <mergeCell ref="K5:N5"/>
    <mergeCell ref="A2:F2"/>
    <mergeCell ref="A3:F3"/>
    <mergeCell ref="A5:A6"/>
    <mergeCell ref="B5:B6"/>
    <mergeCell ref="C5:F5"/>
    <mergeCell ref="G5:J5"/>
  </mergeCells>
  <phoneticPr fontId="85" type="noConversion"/>
  <printOptions horizontalCentered="1"/>
  <pageMargins left="0.39370078740157483" right="0" top="0.39370078740157483" bottom="0.39370078740157483" header="0.31496062992125984" footer="0.31496062992125984"/>
  <pageSetup paperSize="9" scale="49" orientation="landscape" r:id="rId1"/>
  <headerFooter alignWithMargins="0"/>
  <rowBreaks count="2" manualBreakCount="2">
    <brk id="59" max="13" man="1"/>
    <brk id="11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5"/>
  <sheetViews>
    <sheetView view="pageBreakPreview" zoomScale="85" zoomScaleNormal="100" zoomScaleSheetLayoutView="85" workbookViewId="0">
      <pane xSplit="2" topLeftCell="C1" activePane="topRight" state="frozen"/>
      <selection activeCell="K22" sqref="K22"/>
      <selection pane="topRight" activeCell="F39" sqref="F39"/>
    </sheetView>
  </sheetViews>
  <sheetFormatPr defaultColWidth="9.140625" defaultRowHeight="12.75"/>
  <cols>
    <col min="1" max="1" width="10.42578125" style="24" customWidth="1"/>
    <col min="2" max="2" width="13.7109375" style="135" customWidth="1"/>
    <col min="3" max="3" width="11.85546875" style="135" customWidth="1"/>
    <col min="4" max="4" width="14.5703125" style="24" customWidth="1"/>
    <col min="5" max="5" width="21.140625" style="107" customWidth="1"/>
    <col min="6" max="6" width="14.5703125" style="24" customWidth="1"/>
    <col min="7" max="7" width="14.140625" style="24" customWidth="1"/>
    <col min="8" max="8" width="12.28515625" style="24" hidden="1" customWidth="1"/>
    <col min="9" max="16384" width="9.140625" style="24"/>
  </cols>
  <sheetData>
    <row r="1" spans="1:8" hidden="1">
      <c r="F1" s="313" t="s">
        <v>315</v>
      </c>
      <c r="G1" s="313"/>
    </row>
    <row r="2" spans="1:8" hidden="1">
      <c r="E2" s="314" t="s">
        <v>316</v>
      </c>
      <c r="F2" s="314"/>
      <c r="G2" s="314"/>
    </row>
    <row r="3" spans="1:8" ht="18.75">
      <c r="B3" s="104"/>
      <c r="C3" s="104"/>
      <c r="E3" s="105"/>
      <c r="F3" s="315" t="s">
        <v>263</v>
      </c>
      <c r="G3" s="316"/>
    </row>
    <row r="4" spans="1:8" ht="81.75" customHeight="1">
      <c r="A4" s="317" t="s">
        <v>24</v>
      </c>
      <c r="B4" s="318"/>
      <c r="C4" s="318"/>
      <c r="D4" s="318"/>
      <c r="E4" s="318"/>
      <c r="F4" s="318"/>
      <c r="G4" s="318"/>
    </row>
    <row r="5" spans="1:8" ht="15.75" hidden="1" customHeight="1">
      <c r="A5" s="319" t="e">
        <f>'[9]П.1.4 Баланс ээ'!B2</f>
        <v>#REF!</v>
      </c>
      <c r="B5" s="319"/>
      <c r="C5" s="319"/>
      <c r="D5" s="319"/>
      <c r="E5" s="319"/>
      <c r="F5" s="319"/>
      <c r="G5" s="319"/>
    </row>
    <row r="6" spans="1:8" ht="13.5" thickBot="1">
      <c r="B6" s="106"/>
      <c r="C6" s="106"/>
    </row>
    <row r="7" spans="1:8" ht="21.75" customHeight="1" thickBot="1">
      <c r="A7" s="320" t="s">
        <v>25</v>
      </c>
      <c r="B7" s="323" t="s">
        <v>26</v>
      </c>
      <c r="C7" s="323" t="s">
        <v>27</v>
      </c>
      <c r="D7" s="326" t="s">
        <v>264</v>
      </c>
      <c r="E7" s="329" t="s">
        <v>352</v>
      </c>
      <c r="F7" s="330"/>
      <c r="G7" s="330"/>
      <c r="H7" s="331"/>
    </row>
    <row r="8" spans="1:8" ht="34.5" customHeight="1">
      <c r="A8" s="321"/>
      <c r="B8" s="324"/>
      <c r="C8" s="324"/>
      <c r="D8" s="327"/>
      <c r="E8" s="209" t="s">
        <v>28</v>
      </c>
      <c r="F8" s="210" t="s">
        <v>29</v>
      </c>
      <c r="G8" s="211" t="s">
        <v>30</v>
      </c>
      <c r="H8" s="212" t="s">
        <v>317</v>
      </c>
    </row>
    <row r="9" spans="1:8" ht="13.5" thickBot="1">
      <c r="A9" s="322"/>
      <c r="B9" s="325"/>
      <c r="C9" s="325"/>
      <c r="D9" s="328"/>
      <c r="E9" s="213" t="s">
        <v>31</v>
      </c>
      <c r="F9" s="214" t="s">
        <v>32</v>
      </c>
      <c r="G9" s="215" t="s">
        <v>33</v>
      </c>
      <c r="H9" s="216"/>
    </row>
    <row r="10" spans="1:8">
      <c r="A10" s="335" t="s">
        <v>34</v>
      </c>
      <c r="B10" s="338" t="s">
        <v>35</v>
      </c>
      <c r="C10" s="204">
        <v>1</v>
      </c>
      <c r="D10" s="217" t="s">
        <v>265</v>
      </c>
      <c r="E10" s="142">
        <v>400</v>
      </c>
      <c r="F10" s="218"/>
      <c r="G10" s="219">
        <f t="shared" ref="G10:G27" si="0">E10*F10/100</f>
        <v>0</v>
      </c>
      <c r="H10" s="216"/>
    </row>
    <row r="11" spans="1:8" ht="15" customHeight="1">
      <c r="A11" s="335"/>
      <c r="B11" s="339"/>
      <c r="C11" s="108"/>
      <c r="D11" s="109" t="s">
        <v>266</v>
      </c>
      <c r="E11" s="110">
        <v>300</v>
      </c>
      <c r="F11" s="111"/>
      <c r="G11" s="220">
        <f t="shared" si="0"/>
        <v>0</v>
      </c>
      <c r="H11" s="216"/>
    </row>
    <row r="12" spans="1:8">
      <c r="A12" s="335"/>
      <c r="B12" s="337" t="s">
        <v>36</v>
      </c>
      <c r="C12" s="310" t="s">
        <v>37</v>
      </c>
      <c r="D12" s="109" t="s">
        <v>265</v>
      </c>
      <c r="E12" s="110">
        <v>230</v>
      </c>
      <c r="F12" s="111"/>
      <c r="G12" s="220">
        <f t="shared" si="0"/>
        <v>0</v>
      </c>
      <c r="H12" s="216"/>
    </row>
    <row r="13" spans="1:8">
      <c r="A13" s="335"/>
      <c r="B13" s="338"/>
      <c r="C13" s="312"/>
      <c r="D13" s="109" t="s">
        <v>266</v>
      </c>
      <c r="E13" s="110">
        <v>170</v>
      </c>
      <c r="F13" s="111"/>
      <c r="G13" s="220">
        <f t="shared" si="0"/>
        <v>0</v>
      </c>
      <c r="H13" s="216"/>
    </row>
    <row r="14" spans="1:8" s="112" customFormat="1">
      <c r="A14" s="335"/>
      <c r="B14" s="338"/>
      <c r="C14" s="310" t="s">
        <v>38</v>
      </c>
      <c r="D14" s="109" t="s">
        <v>265</v>
      </c>
      <c r="E14" s="110">
        <v>290</v>
      </c>
      <c r="F14" s="111"/>
      <c r="G14" s="220">
        <f t="shared" si="0"/>
        <v>0</v>
      </c>
      <c r="H14" s="221"/>
    </row>
    <row r="15" spans="1:8">
      <c r="A15" s="335"/>
      <c r="B15" s="339"/>
      <c r="C15" s="312"/>
      <c r="D15" s="109" t="s">
        <v>266</v>
      </c>
      <c r="E15" s="110">
        <v>210</v>
      </c>
      <c r="F15" s="111"/>
      <c r="G15" s="220">
        <f t="shared" si="0"/>
        <v>0</v>
      </c>
      <c r="H15" s="216"/>
    </row>
    <row r="16" spans="1:8">
      <c r="A16" s="335"/>
      <c r="B16" s="337">
        <v>220</v>
      </c>
      <c r="C16" s="310">
        <v>1</v>
      </c>
      <c r="D16" s="113" t="s">
        <v>267</v>
      </c>
      <c r="E16" s="110">
        <v>260</v>
      </c>
      <c r="F16" s="111"/>
      <c r="G16" s="220">
        <f t="shared" si="0"/>
        <v>0</v>
      </c>
      <c r="H16" s="216"/>
    </row>
    <row r="17" spans="1:8" ht="11.25" customHeight="1">
      <c r="A17" s="335"/>
      <c r="B17" s="338"/>
      <c r="C17" s="311"/>
      <c r="D17" s="113" t="s">
        <v>265</v>
      </c>
      <c r="E17" s="110">
        <v>210</v>
      </c>
      <c r="F17" s="111"/>
      <c r="G17" s="220">
        <f t="shared" si="0"/>
        <v>0</v>
      </c>
      <c r="H17" s="216"/>
    </row>
    <row r="18" spans="1:8" ht="13.5" customHeight="1">
      <c r="A18" s="335"/>
      <c r="B18" s="338"/>
      <c r="C18" s="312"/>
      <c r="D18" s="113" t="s">
        <v>266</v>
      </c>
      <c r="E18" s="110">
        <v>140</v>
      </c>
      <c r="F18" s="111"/>
      <c r="G18" s="220">
        <f t="shared" si="0"/>
        <v>0</v>
      </c>
      <c r="H18" s="216"/>
    </row>
    <row r="19" spans="1:8" ht="12.75" customHeight="1">
      <c r="A19" s="335"/>
      <c r="B19" s="338"/>
      <c r="C19" s="310">
        <v>2</v>
      </c>
      <c r="D19" s="113" t="s">
        <v>265</v>
      </c>
      <c r="E19" s="110">
        <v>270</v>
      </c>
      <c r="F19" s="111"/>
      <c r="G19" s="220">
        <f t="shared" si="0"/>
        <v>0</v>
      </c>
      <c r="H19" s="216"/>
    </row>
    <row r="20" spans="1:8" s="114" customFormat="1" ht="12" customHeight="1">
      <c r="A20" s="335"/>
      <c r="B20" s="339"/>
      <c r="C20" s="312"/>
      <c r="D20" s="113" t="s">
        <v>266</v>
      </c>
      <c r="E20" s="110">
        <v>180</v>
      </c>
      <c r="F20" s="111"/>
      <c r="G20" s="220">
        <f t="shared" si="0"/>
        <v>0</v>
      </c>
      <c r="H20" s="222"/>
    </row>
    <row r="21" spans="1:8">
      <c r="A21" s="335"/>
      <c r="B21" s="337" t="s">
        <v>39</v>
      </c>
      <c r="C21" s="310">
        <v>1</v>
      </c>
      <c r="D21" s="113" t="s">
        <v>267</v>
      </c>
      <c r="E21" s="110">
        <v>180</v>
      </c>
      <c r="F21" s="111"/>
      <c r="G21" s="220">
        <f t="shared" si="0"/>
        <v>0</v>
      </c>
      <c r="H21" s="216"/>
    </row>
    <row r="22" spans="1:8">
      <c r="A22" s="335"/>
      <c r="B22" s="338"/>
      <c r="C22" s="311"/>
      <c r="D22" s="113" t="s">
        <v>265</v>
      </c>
      <c r="E22" s="110">
        <v>160</v>
      </c>
      <c r="F22" s="115">
        <v>3.75</v>
      </c>
      <c r="G22" s="220">
        <f t="shared" si="0"/>
        <v>6</v>
      </c>
      <c r="H22" s="216"/>
    </row>
    <row r="23" spans="1:8">
      <c r="A23" s="335"/>
      <c r="B23" s="338"/>
      <c r="C23" s="312"/>
      <c r="D23" s="113" t="s">
        <v>266</v>
      </c>
      <c r="E23" s="110">
        <v>130</v>
      </c>
      <c r="F23" s="115">
        <v>8.52</v>
      </c>
      <c r="G23" s="220">
        <f t="shared" si="0"/>
        <v>11.075999999999999</v>
      </c>
      <c r="H23" s="216"/>
    </row>
    <row r="24" spans="1:8">
      <c r="A24" s="335"/>
      <c r="B24" s="338"/>
      <c r="C24" s="310">
        <v>2</v>
      </c>
      <c r="D24" s="113" t="s">
        <v>265</v>
      </c>
      <c r="E24" s="110">
        <v>190</v>
      </c>
      <c r="F24" s="115">
        <v>6.63</v>
      </c>
      <c r="G24" s="220">
        <f t="shared" si="0"/>
        <v>12.597000000000001</v>
      </c>
      <c r="H24" s="216"/>
    </row>
    <row r="25" spans="1:8">
      <c r="A25" s="336"/>
      <c r="B25" s="339"/>
      <c r="C25" s="312"/>
      <c r="D25" s="113" t="s">
        <v>266</v>
      </c>
      <c r="E25" s="110">
        <v>160</v>
      </c>
      <c r="F25" s="115"/>
      <c r="G25" s="220">
        <f t="shared" si="0"/>
        <v>0</v>
      </c>
      <c r="H25" s="216"/>
    </row>
    <row r="26" spans="1:8">
      <c r="A26" s="332" t="s">
        <v>40</v>
      </c>
      <c r="B26" s="116">
        <v>220</v>
      </c>
      <c r="C26" s="108" t="s">
        <v>41</v>
      </c>
      <c r="D26" s="113" t="s">
        <v>41</v>
      </c>
      <c r="E26" s="110">
        <v>3000</v>
      </c>
      <c r="F26" s="115"/>
      <c r="G26" s="220">
        <f t="shared" si="0"/>
        <v>0</v>
      </c>
      <c r="H26" s="216"/>
    </row>
    <row r="27" spans="1:8">
      <c r="A27" s="333"/>
      <c r="B27" s="116">
        <v>110</v>
      </c>
      <c r="C27" s="108" t="s">
        <v>41</v>
      </c>
      <c r="D27" s="113" t="s">
        <v>41</v>
      </c>
      <c r="E27" s="110">
        <v>2300</v>
      </c>
      <c r="F27" s="115"/>
      <c r="G27" s="220">
        <f t="shared" si="0"/>
        <v>0</v>
      </c>
      <c r="H27" s="216"/>
    </row>
    <row r="28" spans="1:8">
      <c r="A28" s="117" t="s">
        <v>42</v>
      </c>
      <c r="B28" s="118"/>
      <c r="C28" s="119"/>
      <c r="D28" s="120"/>
      <c r="E28" s="121">
        <f>SUM(E16:E27)</f>
        <v>7180</v>
      </c>
      <c r="F28" s="223">
        <f>SUM(F16:F27)</f>
        <v>18.899999999999999</v>
      </c>
      <c r="G28" s="224">
        <f>SUM(G16:G27)</f>
        <v>29.673000000000002</v>
      </c>
      <c r="H28" s="216"/>
    </row>
    <row r="29" spans="1:8">
      <c r="A29" s="334" t="s">
        <v>34</v>
      </c>
      <c r="B29" s="337">
        <v>35</v>
      </c>
      <c r="C29" s="310">
        <v>1</v>
      </c>
      <c r="D29" s="113" t="s">
        <v>267</v>
      </c>
      <c r="E29" s="110">
        <v>170</v>
      </c>
      <c r="F29" s="115"/>
      <c r="G29" s="220">
        <f t="shared" ref="G29:G38" si="1">E29*F29/100</f>
        <v>0</v>
      </c>
      <c r="H29" s="216"/>
    </row>
    <row r="30" spans="1:8">
      <c r="A30" s="335"/>
      <c r="B30" s="338"/>
      <c r="C30" s="311"/>
      <c r="D30" s="113" t="s">
        <v>265</v>
      </c>
      <c r="E30" s="110">
        <v>140</v>
      </c>
      <c r="F30" s="115">
        <v>21.54</v>
      </c>
      <c r="G30" s="220">
        <f t="shared" si="1"/>
        <v>30.155999999999999</v>
      </c>
      <c r="H30" s="216"/>
    </row>
    <row r="31" spans="1:8">
      <c r="A31" s="335"/>
      <c r="B31" s="338"/>
      <c r="C31" s="312"/>
      <c r="D31" s="113" t="s">
        <v>266</v>
      </c>
      <c r="E31" s="110">
        <v>120</v>
      </c>
      <c r="F31" s="115">
        <v>15.33</v>
      </c>
      <c r="G31" s="220">
        <f t="shared" si="1"/>
        <v>18.396000000000001</v>
      </c>
      <c r="H31" s="216"/>
    </row>
    <row r="32" spans="1:8">
      <c r="A32" s="335"/>
      <c r="B32" s="338"/>
      <c r="C32" s="310">
        <v>2</v>
      </c>
      <c r="D32" s="113" t="s">
        <v>265</v>
      </c>
      <c r="E32" s="110">
        <v>180</v>
      </c>
      <c r="F32" s="115">
        <v>53.04</v>
      </c>
      <c r="G32" s="220">
        <f t="shared" si="1"/>
        <v>95.472000000000008</v>
      </c>
      <c r="H32" s="216"/>
    </row>
    <row r="33" spans="1:8">
      <c r="A33" s="335"/>
      <c r="B33" s="339"/>
      <c r="C33" s="312"/>
      <c r="D33" s="113" t="s">
        <v>266</v>
      </c>
      <c r="E33" s="110">
        <v>150</v>
      </c>
      <c r="F33" s="115">
        <v>26.28</v>
      </c>
      <c r="G33" s="220">
        <f t="shared" si="1"/>
        <v>39.42</v>
      </c>
      <c r="H33" s="216"/>
    </row>
    <row r="34" spans="1:8">
      <c r="A34" s="335"/>
      <c r="B34" s="337" t="s">
        <v>268</v>
      </c>
      <c r="C34" s="108" t="s">
        <v>41</v>
      </c>
      <c r="D34" s="113" t="s">
        <v>267</v>
      </c>
      <c r="E34" s="110">
        <v>160</v>
      </c>
      <c r="F34" s="115"/>
      <c r="G34" s="220">
        <f t="shared" si="1"/>
        <v>0</v>
      </c>
      <c r="H34" s="216"/>
    </row>
    <row r="35" spans="1:8">
      <c r="A35" s="335"/>
      <c r="B35" s="338"/>
      <c r="C35" s="108"/>
      <c r="D35" s="113" t="s">
        <v>269</v>
      </c>
      <c r="E35" s="110">
        <v>140</v>
      </c>
      <c r="F35" s="115">
        <v>3.4</v>
      </c>
      <c r="G35" s="220">
        <f t="shared" si="1"/>
        <v>4.76</v>
      </c>
      <c r="H35" s="216"/>
    </row>
    <row r="36" spans="1:8">
      <c r="A36" s="336"/>
      <c r="B36" s="339"/>
      <c r="C36" s="108"/>
      <c r="D36" s="113" t="s">
        <v>270</v>
      </c>
      <c r="E36" s="110">
        <v>110</v>
      </c>
      <c r="F36" s="115">
        <v>197.36500000000001</v>
      </c>
      <c r="G36" s="220">
        <f t="shared" si="1"/>
        <v>217.10150000000002</v>
      </c>
      <c r="H36" s="216"/>
    </row>
    <row r="37" spans="1:8">
      <c r="A37" s="340" t="s">
        <v>40</v>
      </c>
      <c r="B37" s="116" t="s">
        <v>271</v>
      </c>
      <c r="C37" s="108" t="s">
        <v>41</v>
      </c>
      <c r="D37" s="113" t="s">
        <v>41</v>
      </c>
      <c r="E37" s="110">
        <v>470</v>
      </c>
      <c r="F37" s="115">
        <v>1.03</v>
      </c>
      <c r="G37" s="220">
        <f t="shared" si="1"/>
        <v>4.8410000000000002</v>
      </c>
      <c r="H37" s="216"/>
    </row>
    <row r="38" spans="1:8">
      <c r="A38" s="341"/>
      <c r="B38" s="116" t="s">
        <v>272</v>
      </c>
      <c r="C38" s="108" t="s">
        <v>41</v>
      </c>
      <c r="D38" s="113" t="s">
        <v>41</v>
      </c>
      <c r="E38" s="110">
        <v>350</v>
      </c>
      <c r="F38" s="115">
        <v>6.4950000000000001</v>
      </c>
      <c r="G38" s="220">
        <f t="shared" si="1"/>
        <v>22.732500000000002</v>
      </c>
      <c r="H38" s="216"/>
    </row>
    <row r="39" spans="1:8">
      <c r="A39" s="117" t="s">
        <v>44</v>
      </c>
      <c r="B39" s="118"/>
      <c r="C39" s="119"/>
      <c r="D39" s="120"/>
      <c r="E39" s="121">
        <f>SUM(E29:E33)+E37</f>
        <v>1230</v>
      </c>
      <c r="F39" s="223">
        <f>SUM(F29:F33)+F37</f>
        <v>117.22</v>
      </c>
      <c r="G39" s="224">
        <f>SUM(G29:G33)+G37</f>
        <v>188.28500000000003</v>
      </c>
      <c r="H39" s="216"/>
    </row>
    <row r="40" spans="1:8">
      <c r="A40" s="117" t="s">
        <v>45</v>
      </c>
      <c r="B40" s="118"/>
      <c r="C40" s="119"/>
      <c r="D40" s="120"/>
      <c r="E40" s="121">
        <f>SUM(E34:E36)+E38</f>
        <v>760</v>
      </c>
      <c r="F40" s="223">
        <f>SUM(F34:F36)+F38</f>
        <v>207.26000000000002</v>
      </c>
      <c r="G40" s="224">
        <f>SUM(G34:G36)+G38</f>
        <v>244.59399999999999</v>
      </c>
      <c r="H40" s="216"/>
    </row>
    <row r="41" spans="1:8">
      <c r="A41" s="340" t="s">
        <v>34</v>
      </c>
      <c r="B41" s="337" t="s">
        <v>273</v>
      </c>
      <c r="C41" s="310" t="s">
        <v>41</v>
      </c>
      <c r="D41" s="113" t="s">
        <v>267</v>
      </c>
      <c r="E41" s="110">
        <v>260</v>
      </c>
      <c r="F41" s="111"/>
      <c r="G41" s="220">
        <f>E41*F41/100</f>
        <v>0</v>
      </c>
      <c r="H41" s="216"/>
    </row>
    <row r="42" spans="1:8">
      <c r="A42" s="342"/>
      <c r="B42" s="338"/>
      <c r="C42" s="311"/>
      <c r="D42" s="113" t="s">
        <v>269</v>
      </c>
      <c r="E42" s="110">
        <v>220</v>
      </c>
      <c r="F42" s="111"/>
      <c r="G42" s="220">
        <f>E42*F42/100</f>
        <v>0</v>
      </c>
      <c r="H42" s="216"/>
    </row>
    <row r="43" spans="1:8">
      <c r="A43" s="341"/>
      <c r="B43" s="339"/>
      <c r="C43" s="312"/>
      <c r="D43" s="113" t="s">
        <v>270</v>
      </c>
      <c r="E43" s="110">
        <v>150</v>
      </c>
      <c r="F43" s="111"/>
      <c r="G43" s="220">
        <f>E43*F43/100</f>
        <v>0</v>
      </c>
      <c r="H43" s="216"/>
    </row>
    <row r="44" spans="1:8">
      <c r="A44" s="122" t="s">
        <v>40</v>
      </c>
      <c r="B44" s="116" t="s">
        <v>46</v>
      </c>
      <c r="C44" s="108" t="s">
        <v>41</v>
      </c>
      <c r="D44" s="113" t="s">
        <v>41</v>
      </c>
      <c r="E44" s="110">
        <v>270</v>
      </c>
      <c r="F44" s="111"/>
      <c r="G44" s="220">
        <f>E44*F44/100</f>
        <v>0</v>
      </c>
      <c r="H44" s="216"/>
    </row>
    <row r="45" spans="1:8">
      <c r="A45" s="117" t="s">
        <v>47</v>
      </c>
      <c r="B45" s="118"/>
      <c r="C45" s="119"/>
      <c r="D45" s="120"/>
      <c r="E45" s="121">
        <f>SUM(E41:E44)</f>
        <v>900</v>
      </c>
      <c r="F45" s="223">
        <f>SUM(F41:F44)</f>
        <v>0</v>
      </c>
      <c r="G45" s="224">
        <f>SUM(G41:G44)</f>
        <v>0</v>
      </c>
      <c r="H45" s="216"/>
    </row>
    <row r="46" spans="1:8" ht="13.5" customHeight="1">
      <c r="A46" s="343" t="s">
        <v>23</v>
      </c>
      <c r="B46" s="344"/>
      <c r="C46" s="123" t="s">
        <v>0</v>
      </c>
      <c r="D46" s="113"/>
      <c r="E46" s="124"/>
      <c r="F46" s="125">
        <f>F47+F48+F49+F50</f>
        <v>343.38</v>
      </c>
      <c r="G46" s="225">
        <f>G47+G48+G49+G50</f>
        <v>462.55200000000002</v>
      </c>
      <c r="H46" s="216"/>
    </row>
    <row r="47" spans="1:8">
      <c r="A47" s="345"/>
      <c r="B47" s="346"/>
      <c r="C47" s="126" t="s">
        <v>6</v>
      </c>
      <c r="D47" s="127"/>
      <c r="E47" s="128"/>
      <c r="F47" s="129">
        <f>F28</f>
        <v>18.899999999999999</v>
      </c>
      <c r="G47" s="225">
        <f>G28</f>
        <v>29.673000000000002</v>
      </c>
      <c r="H47" s="216"/>
    </row>
    <row r="48" spans="1:8">
      <c r="A48" s="345"/>
      <c r="B48" s="346"/>
      <c r="C48" s="126" t="s">
        <v>7</v>
      </c>
      <c r="D48" s="127"/>
      <c r="E48" s="128"/>
      <c r="F48" s="129">
        <f>F39</f>
        <v>117.22</v>
      </c>
      <c r="G48" s="225">
        <f>G39</f>
        <v>188.28500000000003</v>
      </c>
      <c r="H48" s="216"/>
    </row>
    <row r="49" spans="1:8">
      <c r="A49" s="345"/>
      <c r="B49" s="346"/>
      <c r="C49" s="126" t="s">
        <v>8</v>
      </c>
      <c r="D49" s="127"/>
      <c r="E49" s="128"/>
      <c r="F49" s="129">
        <f>F40</f>
        <v>207.26000000000002</v>
      </c>
      <c r="G49" s="225">
        <f>G40</f>
        <v>244.59399999999999</v>
      </c>
      <c r="H49" s="216"/>
    </row>
    <row r="50" spans="1:8" ht="26.25" customHeight="1" thickBot="1">
      <c r="A50" s="347"/>
      <c r="B50" s="348"/>
      <c r="C50" s="130" t="s">
        <v>9</v>
      </c>
      <c r="D50" s="131"/>
      <c r="E50" s="132"/>
      <c r="F50" s="133">
        <f>F45</f>
        <v>0</v>
      </c>
      <c r="G50" s="226">
        <f>G45</f>
        <v>0</v>
      </c>
      <c r="H50" s="227"/>
    </row>
    <row r="51" spans="1:8">
      <c r="D51" s="107"/>
      <c r="F51" s="134"/>
      <c r="G51" s="134"/>
    </row>
    <row r="53" spans="1:8" ht="16.5" customHeight="1"/>
    <row r="54" spans="1:8" ht="16.5" customHeight="1"/>
    <row r="55" spans="1:8" ht="34.5" customHeight="1"/>
    <row r="60" spans="1:8" ht="20.25" customHeight="1"/>
    <row r="61" spans="1:8" ht="21.75" customHeight="1"/>
    <row r="62" spans="1:8" ht="21.75" customHeight="1"/>
    <row r="63" spans="1:8" ht="26.25" customHeight="1"/>
    <row r="64" spans="1:8" ht="49.5" customHeight="1"/>
    <row r="65" ht="27.75" customHeight="1"/>
  </sheetData>
  <sheetProtection algorithmName="SHA-512" hashValue="ZrZ1oK1xyiSHtdrZJrEpc1+1MC6uEMm+UbuREID0VbFY9PS+0D3XU3K5D2rUda58svByTSUsdDn+m7qRn4sbQw==" saltValue="zV+fTfynyfw1aHe8X00ZVw==" spinCount="100000" sheet="1" objects="1" scenarios="1" formatCells="0" formatColumns="0" formatRows="0" insertRows="0" deleteRows="0"/>
  <protectedRanges>
    <protectedRange sqref="F10:F45" name="Диапазон1_1"/>
  </protectedRanges>
  <mergeCells count="32">
    <mergeCell ref="A37:A38"/>
    <mergeCell ref="A41:A43"/>
    <mergeCell ref="B41:B43"/>
    <mergeCell ref="C41:C43"/>
    <mergeCell ref="A46:B50"/>
    <mergeCell ref="C24:C25"/>
    <mergeCell ref="A26:A27"/>
    <mergeCell ref="A29:A36"/>
    <mergeCell ref="B29:B33"/>
    <mergeCell ref="C29:C31"/>
    <mergeCell ref="C32:C33"/>
    <mergeCell ref="B34:B36"/>
    <mergeCell ref="A10:A25"/>
    <mergeCell ref="B10:B11"/>
    <mergeCell ref="B12:B15"/>
    <mergeCell ref="C12:C13"/>
    <mergeCell ref="C14:C15"/>
    <mergeCell ref="B16:B20"/>
    <mergeCell ref="C16:C18"/>
    <mergeCell ref="C19:C20"/>
    <mergeCell ref="B21:B25"/>
    <mergeCell ref="C21:C23"/>
    <mergeCell ref="F1:G1"/>
    <mergeCell ref="E2:G2"/>
    <mergeCell ref="F3:G3"/>
    <mergeCell ref="A4:G4"/>
    <mergeCell ref="A5:G5"/>
    <mergeCell ref="A7:A9"/>
    <mergeCell ref="B7:B9"/>
    <mergeCell ref="C7:C9"/>
    <mergeCell ref="D7:D9"/>
    <mergeCell ref="E7:H7"/>
  </mergeCells>
  <dataValidations count="1">
    <dataValidation type="decimal" allowBlank="1" showInputMessage="1" showErrorMessage="1" error="Ввведеное значение неверно" sqref="E47:F50 E16:E45 F10:F45" xr:uid="{00000000-0002-0000-0400-000000000000}">
      <formula1>-1000000000000000</formula1>
      <formula2>1000000000000000</formula2>
    </dataValidation>
  </dataValidations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2"/>
  <sheetViews>
    <sheetView view="pageBreakPreview" topLeftCell="A11" zoomScale="75" zoomScaleNormal="78" zoomScaleSheetLayoutView="75" workbookViewId="0">
      <pane xSplit="4" topLeftCell="E1" activePane="topRight" state="frozen"/>
      <selection activeCell="K22" sqref="K22"/>
      <selection pane="topRight" activeCell="I52" sqref="I52"/>
    </sheetView>
  </sheetViews>
  <sheetFormatPr defaultColWidth="14.42578125" defaultRowHeight="12.75"/>
  <cols>
    <col min="1" max="1" width="6.28515625" style="228" customWidth="1"/>
    <col min="2" max="3" width="14.42578125" style="228"/>
    <col min="4" max="5" width="14.42578125" style="135"/>
    <col min="6" max="6" width="14.42578125" style="228"/>
    <col min="7" max="7" width="16" style="228" customWidth="1"/>
    <col min="8" max="8" width="13.5703125" style="24" customWidth="1"/>
    <col min="9" max="16384" width="14.42578125" style="24"/>
  </cols>
  <sheetData>
    <row r="1" spans="1:9" ht="15" hidden="1">
      <c r="G1" s="229" t="s">
        <v>318</v>
      </c>
    </row>
    <row r="2" spans="1:9" ht="14.45" hidden="1" customHeight="1">
      <c r="E2" s="349" t="s">
        <v>316</v>
      </c>
      <c r="F2" s="349"/>
      <c r="G2" s="349"/>
    </row>
    <row r="3" spans="1:9" ht="20.25">
      <c r="C3" s="230"/>
      <c r="D3" s="230"/>
      <c r="E3" s="230"/>
      <c r="F3" s="230"/>
      <c r="G3" s="231" t="s">
        <v>274</v>
      </c>
      <c r="H3" s="136"/>
      <c r="I3" s="136"/>
    </row>
    <row r="4" spans="1:9" ht="66" customHeight="1">
      <c r="C4" s="350" t="s">
        <v>275</v>
      </c>
      <c r="D4" s="351"/>
      <c r="E4" s="351"/>
      <c r="F4" s="351"/>
      <c r="G4" s="351"/>
      <c r="H4" s="137"/>
      <c r="I4" s="137"/>
    </row>
    <row r="5" spans="1:9" ht="15.75" hidden="1">
      <c r="C5" s="319">
        <f>'П2.1'!A5:G5</f>
        <v>0</v>
      </c>
      <c r="D5" s="319"/>
      <c r="E5" s="319"/>
      <c r="F5" s="319"/>
      <c r="G5" s="319"/>
      <c r="H5" s="138"/>
      <c r="I5" s="138"/>
    </row>
    <row r="6" spans="1:9" ht="15.75">
      <c r="C6" s="203"/>
      <c r="D6" s="203"/>
      <c r="E6" s="203"/>
      <c r="F6" s="203"/>
      <c r="G6" s="203"/>
      <c r="H6" s="138"/>
      <c r="I6" s="138"/>
    </row>
    <row r="7" spans="1:9" ht="13.5" thickBot="1">
      <c r="D7" s="104"/>
      <c r="E7" s="104"/>
    </row>
    <row r="8" spans="1:9" ht="16.5" customHeight="1">
      <c r="A8" s="352" t="s">
        <v>319</v>
      </c>
      <c r="B8" s="352" t="s">
        <v>320</v>
      </c>
      <c r="C8" s="352" t="s">
        <v>48</v>
      </c>
      <c r="D8" s="352" t="s">
        <v>26</v>
      </c>
      <c r="E8" s="354" t="str">
        <f>'П2.1'!E7</f>
        <v>план 2024г</v>
      </c>
      <c r="F8" s="354"/>
      <c r="G8" s="354"/>
      <c r="H8" s="355" t="s">
        <v>317</v>
      </c>
      <c r="I8" s="139"/>
    </row>
    <row r="9" spans="1:9" ht="69" customHeight="1" thickBot="1">
      <c r="A9" s="353"/>
      <c r="B9" s="353"/>
      <c r="C9" s="353"/>
      <c r="D9" s="353"/>
      <c r="E9" s="232" t="s">
        <v>49</v>
      </c>
      <c r="F9" s="232" t="s">
        <v>50</v>
      </c>
      <c r="G9" s="232" t="s">
        <v>30</v>
      </c>
      <c r="H9" s="356"/>
    </row>
    <row r="10" spans="1:9">
      <c r="A10" s="357">
        <v>1</v>
      </c>
      <c r="B10" s="357" t="s">
        <v>321</v>
      </c>
      <c r="C10" s="359" t="s">
        <v>51</v>
      </c>
      <c r="D10" s="233" t="s">
        <v>35</v>
      </c>
      <c r="E10" s="234">
        <v>500</v>
      </c>
      <c r="F10" s="235"/>
      <c r="G10" s="236">
        <f t="shared" ref="G10:G49" si="0">E10*F10</f>
        <v>0</v>
      </c>
      <c r="H10" s="237"/>
    </row>
    <row r="11" spans="1:9" s="112" customFormat="1">
      <c r="A11" s="358"/>
      <c r="B11" s="358"/>
      <c r="C11" s="360"/>
      <c r="D11" s="238">
        <v>330</v>
      </c>
      <c r="E11" s="239">
        <v>250</v>
      </c>
      <c r="F11" s="240"/>
      <c r="G11" s="241">
        <f t="shared" si="0"/>
        <v>0</v>
      </c>
      <c r="H11" s="237"/>
    </row>
    <row r="12" spans="1:9">
      <c r="A12" s="358"/>
      <c r="B12" s="358"/>
      <c r="C12" s="360"/>
      <c r="D12" s="242">
        <v>220</v>
      </c>
      <c r="E12" s="239">
        <v>210</v>
      </c>
      <c r="F12" s="240"/>
      <c r="G12" s="241">
        <f t="shared" si="0"/>
        <v>0</v>
      </c>
      <c r="H12" s="243"/>
      <c r="I12" s="107"/>
    </row>
    <row r="13" spans="1:9">
      <c r="A13" s="358"/>
      <c r="B13" s="358"/>
      <c r="C13" s="360"/>
      <c r="D13" s="242" t="s">
        <v>39</v>
      </c>
      <c r="E13" s="239">
        <v>105</v>
      </c>
      <c r="F13" s="240">
        <v>7</v>
      </c>
      <c r="G13" s="241">
        <f t="shared" si="0"/>
        <v>735</v>
      </c>
      <c r="H13" s="243"/>
      <c r="I13" s="107"/>
    </row>
    <row r="14" spans="1:9" ht="11.25" customHeight="1">
      <c r="A14" s="358"/>
      <c r="B14" s="358"/>
      <c r="C14" s="360"/>
      <c r="D14" s="242">
        <v>35</v>
      </c>
      <c r="E14" s="239">
        <v>75</v>
      </c>
      <c r="F14" s="240">
        <v>27</v>
      </c>
      <c r="G14" s="241">
        <f t="shared" si="0"/>
        <v>2025</v>
      </c>
      <c r="H14" s="243"/>
      <c r="I14" s="107"/>
    </row>
    <row r="15" spans="1:9" ht="13.5" customHeight="1">
      <c r="A15" s="358">
        <v>2</v>
      </c>
      <c r="B15" s="358" t="s">
        <v>322</v>
      </c>
      <c r="C15" s="360" t="s">
        <v>52</v>
      </c>
      <c r="D15" s="242">
        <v>1150</v>
      </c>
      <c r="E15" s="239"/>
      <c r="F15" s="240"/>
      <c r="G15" s="241">
        <f t="shared" si="0"/>
        <v>0</v>
      </c>
      <c r="H15" s="244"/>
      <c r="I15" s="107"/>
    </row>
    <row r="16" spans="1:9" ht="12.75" customHeight="1">
      <c r="A16" s="358"/>
      <c r="B16" s="358"/>
      <c r="C16" s="360"/>
      <c r="D16" s="242">
        <v>750</v>
      </c>
      <c r="E16" s="239"/>
      <c r="F16" s="240"/>
      <c r="G16" s="241">
        <f t="shared" si="0"/>
        <v>0</v>
      </c>
      <c r="H16" s="243"/>
      <c r="I16" s="107"/>
    </row>
    <row r="17" spans="1:9" s="114" customFormat="1" ht="12" customHeight="1">
      <c r="A17" s="358"/>
      <c r="B17" s="358"/>
      <c r="C17" s="360"/>
      <c r="D17" s="242" t="s">
        <v>35</v>
      </c>
      <c r="E17" s="239">
        <v>28</v>
      </c>
      <c r="F17" s="240"/>
      <c r="G17" s="241">
        <f t="shared" si="0"/>
        <v>0</v>
      </c>
      <c r="H17" s="245"/>
      <c r="I17" s="140"/>
    </row>
    <row r="18" spans="1:9">
      <c r="A18" s="358"/>
      <c r="B18" s="358"/>
      <c r="C18" s="360"/>
      <c r="D18" s="242">
        <v>330</v>
      </c>
      <c r="E18" s="239">
        <v>18</v>
      </c>
      <c r="F18" s="240"/>
      <c r="G18" s="241">
        <f t="shared" si="0"/>
        <v>0</v>
      </c>
      <c r="H18" s="246"/>
      <c r="I18" s="141"/>
    </row>
    <row r="19" spans="1:9">
      <c r="A19" s="358"/>
      <c r="B19" s="358"/>
      <c r="C19" s="360"/>
      <c r="D19" s="242">
        <v>220</v>
      </c>
      <c r="E19" s="239">
        <v>14</v>
      </c>
      <c r="F19" s="240"/>
      <c r="G19" s="241">
        <f t="shared" si="0"/>
        <v>0</v>
      </c>
      <c r="H19" s="247"/>
    </row>
    <row r="20" spans="1:9">
      <c r="A20" s="358"/>
      <c r="B20" s="358"/>
      <c r="C20" s="360"/>
      <c r="D20" s="242" t="s">
        <v>39</v>
      </c>
      <c r="E20" s="239">
        <v>7.8</v>
      </c>
      <c r="F20" s="240">
        <v>13</v>
      </c>
      <c r="G20" s="241">
        <f t="shared" si="0"/>
        <v>101.39999999999999</v>
      </c>
      <c r="H20" s="247"/>
    </row>
    <row r="21" spans="1:9">
      <c r="A21" s="358"/>
      <c r="B21" s="358"/>
      <c r="C21" s="360"/>
      <c r="D21" s="242">
        <v>35</v>
      </c>
      <c r="E21" s="239">
        <v>2.1</v>
      </c>
      <c r="F21" s="240">
        <v>66</v>
      </c>
      <c r="G21" s="241">
        <f t="shared" si="0"/>
        <v>138.6</v>
      </c>
      <c r="H21" s="247"/>
    </row>
    <row r="22" spans="1:9" ht="31.5" customHeight="1">
      <c r="A22" s="358"/>
      <c r="B22" s="358"/>
      <c r="C22" s="360"/>
      <c r="D22" s="248" t="s">
        <v>43</v>
      </c>
      <c r="E22" s="239">
        <v>1</v>
      </c>
      <c r="F22" s="240">
        <v>53</v>
      </c>
      <c r="G22" s="241">
        <f t="shared" si="0"/>
        <v>53</v>
      </c>
      <c r="H22" s="247"/>
    </row>
    <row r="23" spans="1:9">
      <c r="A23" s="358">
        <v>3</v>
      </c>
      <c r="B23" s="358" t="s">
        <v>323</v>
      </c>
      <c r="C23" s="360" t="s">
        <v>53</v>
      </c>
      <c r="D23" s="242">
        <v>1150</v>
      </c>
      <c r="E23" s="239"/>
      <c r="F23" s="240"/>
      <c r="G23" s="241">
        <f t="shared" si="0"/>
        <v>0</v>
      </c>
      <c r="H23" s="247"/>
    </row>
    <row r="24" spans="1:9">
      <c r="A24" s="358"/>
      <c r="B24" s="358"/>
      <c r="C24" s="360"/>
      <c r="D24" s="242">
        <v>750</v>
      </c>
      <c r="E24" s="239"/>
      <c r="F24" s="240"/>
      <c r="G24" s="241">
        <f t="shared" si="0"/>
        <v>0</v>
      </c>
      <c r="H24" s="247"/>
    </row>
    <row r="25" spans="1:9">
      <c r="A25" s="358"/>
      <c r="B25" s="358"/>
      <c r="C25" s="360"/>
      <c r="D25" s="242" t="s">
        <v>35</v>
      </c>
      <c r="E25" s="239">
        <v>88</v>
      </c>
      <c r="F25" s="240"/>
      <c r="G25" s="241">
        <f t="shared" si="0"/>
        <v>0</v>
      </c>
      <c r="H25" s="247"/>
    </row>
    <row r="26" spans="1:9">
      <c r="A26" s="358"/>
      <c r="B26" s="358"/>
      <c r="C26" s="360"/>
      <c r="D26" s="242">
        <v>330</v>
      </c>
      <c r="E26" s="239">
        <v>66</v>
      </c>
      <c r="F26" s="240"/>
      <c r="G26" s="241">
        <f t="shared" si="0"/>
        <v>0</v>
      </c>
      <c r="H26" s="247"/>
    </row>
    <row r="27" spans="1:9">
      <c r="A27" s="358"/>
      <c r="B27" s="358"/>
      <c r="C27" s="360"/>
      <c r="D27" s="242">
        <v>220</v>
      </c>
      <c r="E27" s="239">
        <v>43</v>
      </c>
      <c r="F27" s="240"/>
      <c r="G27" s="241">
        <f t="shared" si="0"/>
        <v>0</v>
      </c>
      <c r="H27" s="247"/>
    </row>
    <row r="28" spans="1:9">
      <c r="A28" s="358"/>
      <c r="B28" s="358"/>
      <c r="C28" s="360"/>
      <c r="D28" s="242" t="s">
        <v>39</v>
      </c>
      <c r="E28" s="239">
        <v>26</v>
      </c>
      <c r="F28" s="240"/>
      <c r="G28" s="241">
        <f t="shared" si="0"/>
        <v>0</v>
      </c>
      <c r="H28" s="247"/>
    </row>
    <row r="29" spans="1:9">
      <c r="A29" s="358"/>
      <c r="B29" s="358"/>
      <c r="C29" s="360"/>
      <c r="D29" s="242">
        <v>35</v>
      </c>
      <c r="E29" s="239">
        <v>11</v>
      </c>
      <c r="F29" s="240"/>
      <c r="G29" s="241">
        <f t="shared" si="0"/>
        <v>0</v>
      </c>
      <c r="H29" s="247"/>
    </row>
    <row r="30" spans="1:9">
      <c r="A30" s="358"/>
      <c r="B30" s="358"/>
      <c r="C30" s="360"/>
      <c r="D30" s="248" t="s">
        <v>43</v>
      </c>
      <c r="E30" s="239">
        <v>5.5</v>
      </c>
      <c r="F30" s="240"/>
      <c r="G30" s="241">
        <f t="shared" si="0"/>
        <v>0</v>
      </c>
      <c r="H30" s="247"/>
    </row>
    <row r="31" spans="1:9">
      <c r="A31" s="358">
        <v>4</v>
      </c>
      <c r="B31" s="358" t="s">
        <v>324</v>
      </c>
      <c r="C31" s="360" t="s">
        <v>54</v>
      </c>
      <c r="D31" s="242">
        <v>220</v>
      </c>
      <c r="E31" s="239">
        <v>23</v>
      </c>
      <c r="F31" s="240"/>
      <c r="G31" s="241">
        <f t="shared" si="0"/>
        <v>0</v>
      </c>
      <c r="H31" s="247"/>
    </row>
    <row r="32" spans="1:9">
      <c r="A32" s="358"/>
      <c r="B32" s="358"/>
      <c r="C32" s="360"/>
      <c r="D32" s="242" t="s">
        <v>39</v>
      </c>
      <c r="E32" s="239">
        <v>14</v>
      </c>
      <c r="F32" s="240">
        <v>13</v>
      </c>
      <c r="G32" s="241">
        <f t="shared" si="0"/>
        <v>182</v>
      </c>
      <c r="H32" s="247"/>
    </row>
    <row r="33" spans="1:8">
      <c r="A33" s="358"/>
      <c r="B33" s="358"/>
      <c r="C33" s="360"/>
      <c r="D33" s="242">
        <v>35</v>
      </c>
      <c r="E33" s="239">
        <v>6.4</v>
      </c>
      <c r="F33" s="240">
        <v>72</v>
      </c>
      <c r="G33" s="241">
        <f t="shared" si="0"/>
        <v>460.8</v>
      </c>
      <c r="H33" s="247"/>
    </row>
    <row r="34" spans="1:8">
      <c r="A34" s="358"/>
      <c r="B34" s="358"/>
      <c r="C34" s="360"/>
      <c r="D34" s="248" t="s">
        <v>43</v>
      </c>
      <c r="E34" s="239">
        <v>3.1</v>
      </c>
      <c r="F34" s="240">
        <v>609</v>
      </c>
      <c r="G34" s="241">
        <f t="shared" si="0"/>
        <v>1887.9</v>
      </c>
      <c r="H34" s="247"/>
    </row>
    <row r="35" spans="1:8" ht="12.75" customHeight="1">
      <c r="A35" s="358">
        <v>5</v>
      </c>
      <c r="B35" s="358" t="s">
        <v>325</v>
      </c>
      <c r="C35" s="360" t="s">
        <v>52</v>
      </c>
      <c r="D35" s="242" t="s">
        <v>35</v>
      </c>
      <c r="E35" s="239">
        <v>35</v>
      </c>
      <c r="F35" s="240"/>
      <c r="G35" s="241">
        <f t="shared" si="0"/>
        <v>0</v>
      </c>
      <c r="H35" s="247"/>
    </row>
    <row r="36" spans="1:8">
      <c r="A36" s="358"/>
      <c r="B36" s="358"/>
      <c r="C36" s="360"/>
      <c r="D36" s="242">
        <v>330</v>
      </c>
      <c r="E36" s="239">
        <v>24</v>
      </c>
      <c r="F36" s="240"/>
      <c r="G36" s="241">
        <f t="shared" si="0"/>
        <v>0</v>
      </c>
      <c r="H36" s="247"/>
    </row>
    <row r="37" spans="1:8">
      <c r="A37" s="358"/>
      <c r="B37" s="358"/>
      <c r="C37" s="360"/>
      <c r="D37" s="242">
        <v>220</v>
      </c>
      <c r="E37" s="239">
        <v>19</v>
      </c>
      <c r="F37" s="240"/>
      <c r="G37" s="241">
        <f t="shared" si="0"/>
        <v>0</v>
      </c>
      <c r="H37" s="247"/>
    </row>
    <row r="38" spans="1:8">
      <c r="A38" s="358"/>
      <c r="B38" s="358"/>
      <c r="C38" s="360"/>
      <c r="D38" s="242" t="s">
        <v>39</v>
      </c>
      <c r="E38" s="239">
        <v>9.5</v>
      </c>
      <c r="F38" s="240"/>
      <c r="G38" s="241">
        <f t="shared" si="0"/>
        <v>0</v>
      </c>
      <c r="H38" s="247"/>
    </row>
    <row r="39" spans="1:8">
      <c r="A39" s="358"/>
      <c r="B39" s="358"/>
      <c r="C39" s="360"/>
      <c r="D39" s="242">
        <v>35</v>
      </c>
      <c r="E39" s="239">
        <v>4.7</v>
      </c>
      <c r="F39" s="240">
        <v>4</v>
      </c>
      <c r="G39" s="241">
        <f t="shared" si="0"/>
        <v>18.8</v>
      </c>
      <c r="H39" s="247"/>
    </row>
    <row r="40" spans="1:8" ht="25.5">
      <c r="A40" s="249">
        <v>6</v>
      </c>
      <c r="B40" s="249" t="s">
        <v>326</v>
      </c>
      <c r="C40" s="250" t="s">
        <v>54</v>
      </c>
      <c r="D40" s="248" t="s">
        <v>43</v>
      </c>
      <c r="E40" s="239">
        <v>2.2999999999999998</v>
      </c>
      <c r="F40" s="240">
        <v>17</v>
      </c>
      <c r="G40" s="241">
        <f t="shared" si="0"/>
        <v>39.099999999999994</v>
      </c>
      <c r="H40" s="247"/>
    </row>
    <row r="41" spans="1:8" ht="51">
      <c r="A41" s="249">
        <v>7</v>
      </c>
      <c r="B41" s="249" t="s">
        <v>327</v>
      </c>
      <c r="C41" s="250" t="s">
        <v>54</v>
      </c>
      <c r="D41" s="248" t="s">
        <v>43</v>
      </c>
      <c r="E41" s="239">
        <v>26</v>
      </c>
      <c r="F41" s="240"/>
      <c r="G41" s="241">
        <f t="shared" si="0"/>
        <v>0</v>
      </c>
      <c r="H41" s="247"/>
    </row>
    <row r="42" spans="1:8" ht="25.5">
      <c r="A42" s="249">
        <v>8</v>
      </c>
      <c r="B42" s="249" t="s">
        <v>328</v>
      </c>
      <c r="C42" s="250" t="s">
        <v>54</v>
      </c>
      <c r="D42" s="248" t="s">
        <v>43</v>
      </c>
      <c r="E42" s="239">
        <v>48</v>
      </c>
      <c r="F42" s="240"/>
      <c r="G42" s="241">
        <f t="shared" si="0"/>
        <v>0</v>
      </c>
      <c r="H42" s="247"/>
    </row>
    <row r="43" spans="1:8" ht="13.5" customHeight="1">
      <c r="A43" s="358">
        <v>9</v>
      </c>
      <c r="B43" s="358" t="s">
        <v>329</v>
      </c>
      <c r="C43" s="360" t="s">
        <v>55</v>
      </c>
      <c r="D43" s="242" t="s">
        <v>39</v>
      </c>
      <c r="E43" s="239">
        <v>2.4</v>
      </c>
      <c r="F43" s="240"/>
      <c r="G43" s="241">
        <f t="shared" si="0"/>
        <v>0</v>
      </c>
      <c r="H43" s="247"/>
    </row>
    <row r="44" spans="1:8">
      <c r="A44" s="358"/>
      <c r="B44" s="358"/>
      <c r="C44" s="360"/>
      <c r="D44" s="242">
        <v>35</v>
      </c>
      <c r="E44" s="239">
        <v>2.4</v>
      </c>
      <c r="F44" s="240"/>
      <c r="G44" s="241">
        <f t="shared" si="0"/>
        <v>0</v>
      </c>
      <c r="H44" s="247"/>
    </row>
    <row r="45" spans="1:8">
      <c r="A45" s="358"/>
      <c r="B45" s="358"/>
      <c r="C45" s="360"/>
      <c r="D45" s="248" t="s">
        <v>43</v>
      </c>
      <c r="E45" s="239">
        <v>2.4</v>
      </c>
      <c r="F45" s="240">
        <v>1.7</v>
      </c>
      <c r="G45" s="241">
        <f t="shared" si="0"/>
        <v>4.08</v>
      </c>
      <c r="H45" s="247"/>
    </row>
    <row r="46" spans="1:8" ht="25.5">
      <c r="A46" s="249">
        <v>10</v>
      </c>
      <c r="B46" s="249" t="s">
        <v>330</v>
      </c>
      <c r="C46" s="250" t="s">
        <v>56</v>
      </c>
      <c r="D46" s="248" t="s">
        <v>43</v>
      </c>
      <c r="E46" s="239">
        <v>2.5</v>
      </c>
      <c r="F46" s="240">
        <v>4</v>
      </c>
      <c r="G46" s="241">
        <f t="shared" si="0"/>
        <v>10</v>
      </c>
      <c r="H46" s="247"/>
    </row>
    <row r="47" spans="1:8" ht="26.25" customHeight="1">
      <c r="A47" s="249">
        <v>11</v>
      </c>
      <c r="B47" s="249" t="s">
        <v>331</v>
      </c>
      <c r="C47" s="250" t="s">
        <v>57</v>
      </c>
      <c r="D47" s="248" t="s">
        <v>43</v>
      </c>
      <c r="E47" s="239">
        <v>2.2999999999999998</v>
      </c>
      <c r="F47" s="240">
        <v>23</v>
      </c>
      <c r="G47" s="241">
        <f t="shared" si="0"/>
        <v>52.9</v>
      </c>
      <c r="H47" s="247"/>
    </row>
    <row r="48" spans="1:8" ht="38.25">
      <c r="A48" s="249">
        <v>12</v>
      </c>
      <c r="B48" s="249" t="s">
        <v>332</v>
      </c>
      <c r="C48" s="250" t="s">
        <v>57</v>
      </c>
      <c r="D48" s="248" t="s">
        <v>43</v>
      </c>
      <c r="E48" s="239">
        <v>3</v>
      </c>
      <c r="F48" s="240">
        <v>5</v>
      </c>
      <c r="G48" s="241">
        <f t="shared" si="0"/>
        <v>15</v>
      </c>
      <c r="H48" s="247"/>
    </row>
    <row r="49" spans="1:8" ht="51">
      <c r="A49" s="249">
        <v>13</v>
      </c>
      <c r="B49" s="249" t="s">
        <v>333</v>
      </c>
      <c r="C49" s="250" t="s">
        <v>51</v>
      </c>
      <c r="D49" s="242">
        <v>35</v>
      </c>
      <c r="E49" s="239">
        <v>3.5</v>
      </c>
      <c r="F49" s="240"/>
      <c r="G49" s="241">
        <f t="shared" si="0"/>
        <v>0</v>
      </c>
      <c r="H49" s="247"/>
    </row>
    <row r="50" spans="1:8" ht="16.5" customHeight="1">
      <c r="A50" s="358">
        <v>14</v>
      </c>
      <c r="B50" s="358" t="s">
        <v>23</v>
      </c>
      <c r="C50" s="360"/>
      <c r="D50" s="251" t="s">
        <v>0</v>
      </c>
      <c r="E50" s="252"/>
      <c r="F50" s="252">
        <f>F51+F52+F53+F54</f>
        <v>914.7</v>
      </c>
      <c r="G50" s="253">
        <f>G51+G52+G53+G54</f>
        <v>5723.58</v>
      </c>
      <c r="H50" s="247"/>
    </row>
    <row r="51" spans="1:8" ht="16.5" customHeight="1">
      <c r="A51" s="358"/>
      <c r="B51" s="358"/>
      <c r="C51" s="360"/>
      <c r="D51" s="254" t="s">
        <v>6</v>
      </c>
      <c r="E51" s="255"/>
      <c r="F51" s="256">
        <f>F38+F37+F32+F31+F28+F27+F20+F19+F13+F12+F43</f>
        <v>33</v>
      </c>
      <c r="G51" s="253">
        <f>G38+G37+G32+G31+G28+G27+G20+G19+G13+G12+G43</f>
        <v>1018.4</v>
      </c>
      <c r="H51" s="247"/>
    </row>
    <row r="52" spans="1:8" ht="34.5" customHeight="1">
      <c r="A52" s="358"/>
      <c r="B52" s="358"/>
      <c r="C52" s="360"/>
      <c r="D52" s="254" t="s">
        <v>7</v>
      </c>
      <c r="E52" s="255"/>
      <c r="F52" s="256">
        <f>F14+F21+F29+F33+F39+F44+F49</f>
        <v>169</v>
      </c>
      <c r="G52" s="253">
        <f>G14+G21+G29+G33+G39+G44+G49</f>
        <v>2643.2000000000003</v>
      </c>
      <c r="H52" s="247"/>
    </row>
    <row r="53" spans="1:8">
      <c r="A53" s="358"/>
      <c r="B53" s="358"/>
      <c r="C53" s="360"/>
      <c r="D53" s="254" t="s">
        <v>8</v>
      </c>
      <c r="E53" s="255"/>
      <c r="F53" s="256">
        <f>F22+F30+F34+F40+F41+F42+F45+F46+F47+F48</f>
        <v>712.7</v>
      </c>
      <c r="G53" s="253">
        <f>G22+G30+G34+G40+G41+G42+G45+G46+G47+G48</f>
        <v>2061.98</v>
      </c>
      <c r="H53" s="247"/>
    </row>
    <row r="54" spans="1:8" ht="13.5" thickBot="1">
      <c r="A54" s="361"/>
      <c r="B54" s="361"/>
      <c r="C54" s="362"/>
      <c r="D54" s="257" t="s">
        <v>9</v>
      </c>
      <c r="E54" s="258"/>
      <c r="F54" s="259">
        <f>SUM(F12:F49) - F51-F52-F53</f>
        <v>0</v>
      </c>
      <c r="G54" s="260">
        <f>SUM(G12:G49) - G51-G52-G53</f>
        <v>0</v>
      </c>
      <c r="H54" s="247"/>
    </row>
    <row r="57" spans="1:8" ht="20.25" customHeight="1"/>
    <row r="58" spans="1:8" ht="21.75" customHeight="1"/>
    <row r="59" spans="1:8" ht="21.75" customHeight="1"/>
    <row r="60" spans="1:8" ht="26.25" customHeight="1"/>
    <row r="61" spans="1:8" ht="49.5" customHeight="1"/>
    <row r="62" spans="1:8" ht="27.75" customHeight="1"/>
  </sheetData>
  <sheetProtection algorithmName="SHA-512" hashValue="/X/+AWDltDW9u3yzXnKAd2iVnzeKyXLNNM78RFy0Lh7QtvZc++SGAJKfzfVJZGKfYNQFh3ByqsaaKraICWr4iw==" saltValue="riHtN3HdID7Ezg2/Lw3uCw==" spinCount="100000" sheet="1" objects="1" scenarios="1" formatCells="0" formatColumns="0" formatRows="0" insertRows="0" deleteRows="0"/>
  <protectedRanges>
    <protectedRange sqref="G10:G42" name="Диапазон1_1_1"/>
  </protectedRanges>
  <mergeCells count="30">
    <mergeCell ref="A50:A54"/>
    <mergeCell ref="B50:B54"/>
    <mergeCell ref="C50:C54"/>
    <mergeCell ref="A35:A39"/>
    <mergeCell ref="B35:B39"/>
    <mergeCell ref="C35:C39"/>
    <mergeCell ref="A43:A45"/>
    <mergeCell ref="B43:B45"/>
    <mergeCell ref="C43:C45"/>
    <mergeCell ref="A23:A30"/>
    <mergeCell ref="B23:B30"/>
    <mergeCell ref="C23:C30"/>
    <mergeCell ref="A31:A34"/>
    <mergeCell ref="B31:B34"/>
    <mergeCell ref="C31:C34"/>
    <mergeCell ref="H8:H9"/>
    <mergeCell ref="A10:A14"/>
    <mergeCell ref="B10:B14"/>
    <mergeCell ref="C10:C14"/>
    <mergeCell ref="A15:A22"/>
    <mergeCell ref="B15:B22"/>
    <mergeCell ref="C15:C22"/>
    <mergeCell ref="E2:G2"/>
    <mergeCell ref="C4:G4"/>
    <mergeCell ref="C5:G5"/>
    <mergeCell ref="A8:A9"/>
    <mergeCell ref="B8:B9"/>
    <mergeCell ref="C8:C9"/>
    <mergeCell ref="D8:D9"/>
    <mergeCell ref="E8:G8"/>
  </mergeCells>
  <dataValidations count="1">
    <dataValidation type="decimal" allowBlank="1" showInputMessage="1" showErrorMessage="1" error="Ввведеное значение неверно" sqref="E12:E54 F10:F54" xr:uid="{00000000-0002-0000-0500-000000000000}">
      <formula1>-1000000000000000</formula1>
      <formula2>1000000000000000</formula2>
    </dataValidation>
  </dataValidations>
  <printOptions horizontalCentered="1"/>
  <pageMargins left="0" right="0" top="0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П1.4</vt:lpstr>
      <vt:lpstr>П1.5</vt:lpstr>
      <vt:lpstr>П1.6</vt:lpstr>
      <vt:lpstr>П1.30 </vt:lpstr>
      <vt:lpstr>П2.1</vt:lpstr>
      <vt:lpstr>П 2.2</vt:lpstr>
      <vt:lpstr>'П 2.2'!Заголовки_для_печати</vt:lpstr>
      <vt:lpstr>'П1.30 '!Заголовки_для_печати</vt:lpstr>
      <vt:lpstr>П1.4!Заголовки_для_печати</vt:lpstr>
      <vt:lpstr>П1.5!Заголовки_для_печати</vt:lpstr>
      <vt:lpstr>П1.6!Заголовки_для_печати</vt:lpstr>
      <vt:lpstr>П2.1!Заголовки_для_печати</vt:lpstr>
      <vt:lpstr>'П 2.2'!Область_печати</vt:lpstr>
      <vt:lpstr>'П1.30 '!Область_печати</vt:lpstr>
      <vt:lpstr>П1.4!Область_печати</vt:lpstr>
      <vt:lpstr>П1.5!Область_печати</vt:lpstr>
      <vt:lpstr>П2.1!Область_печати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Oxae</dc:creator>
  <cp:lastModifiedBy>Осокина</cp:lastModifiedBy>
  <cp:lastPrinted>2024-02-15T07:11:54Z</cp:lastPrinted>
  <dcterms:created xsi:type="dcterms:W3CDTF">2015-11-25T12:55:18Z</dcterms:created>
  <dcterms:modified xsi:type="dcterms:W3CDTF">2024-02-15T07:14:50Z</dcterms:modified>
</cp:coreProperties>
</file>