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\\Fserv\transenerg\Документы 2025г\ФАКТ_2025_в_РЭК_табл.П1.4\"/>
    </mc:Choice>
  </mc:AlternateContent>
  <xr:revisionPtr revIDLastSave="0" documentId="13_ncr:1_{DA6F18B9-2D0E-40CE-98E4-9A0B6A49652B}" xr6:coauthVersionLast="47" xr6:coauthVersionMax="47" xr10:uidLastSave="{00000000-0000-0000-0000-000000000000}"/>
  <bookViews>
    <workbookView xWindow="-120" yWindow="-120" windowWidth="29040" windowHeight="15720" tabRatio="858" activeTab="3" xr2:uid="{00000000-000D-0000-FFFF-FFFF00000000}"/>
  </bookViews>
  <sheets>
    <sheet name="П1.4" sheetId="33" r:id="rId1"/>
    <sheet name="П1.5" sheetId="34" r:id="rId2"/>
    <sheet name="П1.6" sheetId="35" r:id="rId3"/>
    <sheet name="П1.30 " sheetId="3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m">#REF!</definedName>
    <definedName name="\n">#REF!</definedName>
    <definedName name="\o">#REF!</definedName>
    <definedName name="____xlfn.RTD" hidden="1">#NAME?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xlfn.BAHTTEXT" hidden="1">#NAME?</definedName>
    <definedName name="___xlfn.RTD" hidden="1">#NAME?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IntlFixup" hidden="1">TRUE</definedName>
    <definedName name="__xlfn.BAHTTEXT" hidden="1">#NAME?</definedName>
    <definedName name="__xlfn.RTD" hidden="1">#NAME?</definedName>
    <definedName name="_1___123Graph_ACHART_4" hidden="1">#N/A</definedName>
    <definedName name="_10__123Graph_XCHART_3" hidden="1">'[1]pasiva-skutečnost'!$A$15:$A$25</definedName>
    <definedName name="_12__123Graph_XCHART_4" hidden="1">#N/A</definedName>
    <definedName name="_13_Z_ðéóøíï_ïô_ìåì_11D5_A6F7_00508B6540C5_.wvu.Rows" hidden="1">#N/A</definedName>
    <definedName name="_15__123Graph_XCHART_4" hidden="1">'[1]pasiva-skutečnost'!$A$35:$A$48</definedName>
    <definedName name="_2___123Graph_XCHART_3" hidden="1">#N/A</definedName>
    <definedName name="_2__123Graph_ACHART_4" hidden="1">'[1]pasiva-skutečnost'!$C$35:$C$48</definedName>
    <definedName name="_3___123Graph_XCHART_4" hidden="1">#N/A</definedName>
    <definedName name="_4__123Graph_XCHART_3" hidden="1">'[1]pasiva-skutečnost'!$A$15:$A$25</definedName>
    <definedName name="_49Z_ðéóøíï_ïô_ìåì_11D5_A6F7_00508B6540C5_.wvu.Rows" hidden="1">#N/A</definedName>
    <definedName name="_5__123Graph_ACHART_4" hidden="1">'[1]pasiva-skutečnost'!$C$35:$C$48</definedName>
    <definedName name="_6__123Graph_ACHART_4" hidden="1">#N/A</definedName>
    <definedName name="_6__123Graph_XCHART_4" hidden="1">'[1]pasiva-skutečnost'!$A$35:$A$48</definedName>
    <definedName name="_9__123Graph_XCHART_3" hidden="1">#N/A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Order1" hidden="1">255</definedName>
    <definedName name="_Order2" hidden="1">255</definedName>
    <definedName name="_Regression_Out" hidden="1">#N/A</definedName>
    <definedName name="_Regression_X" hidden="1">#N/A</definedName>
    <definedName name="_Regression_Y" hidden="1">#N/A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Database" hidden="1">"C:\Documents and Settings\Stassovsky\My Documents\MF\Current\2001 PROJECT N_1.mdb"</definedName>
    <definedName name="AS2DocOpenMode" hidden="1">"AS2DocumentBrowse"</definedName>
    <definedName name="AS2NamedRange" hidden="1">5</definedName>
    <definedName name="BLPH1" hidden="1">'[3]Share Price 2002'!#REF!</definedName>
    <definedName name="BLPH10" hidden="1">[4]BlooData!$AB$3</definedName>
    <definedName name="BLPH11" hidden="1">[4]BlooData!$AE$3</definedName>
    <definedName name="BLPH12" hidden="1">[4]BlooData!$AH$3</definedName>
    <definedName name="BLPH13" hidden="1">[4]Values!#REF!</definedName>
    <definedName name="BLPH14" hidden="1">[4]Values!#REF!</definedName>
    <definedName name="BLPH15" hidden="1">[4]BlooData!$AK$3</definedName>
    <definedName name="BLPH16" hidden="1">[4]BlooData!$AN$3</definedName>
    <definedName name="BLPH17" hidden="1">[4]BlooData!$AQ$3</definedName>
    <definedName name="BLPH18" hidden="1">[4]BlooData!$AT$3</definedName>
    <definedName name="BLPH19" hidden="1">[4]BlooData!$AW$3</definedName>
    <definedName name="BLPH2" hidden="1">'[3]Share Price 2002'!#REF!</definedName>
    <definedName name="BLPH3" hidden="1">[4]BlooData!$G$3</definedName>
    <definedName name="BLPH4" hidden="1">'[5]EC552378 Corp Cusip8'!$A$3</definedName>
    <definedName name="BLPH5" hidden="1">'[5]TT333718 Govt'!$A$3</definedName>
    <definedName name="BLPH6" hidden="1">[4]BlooData!$P$3</definedName>
    <definedName name="BLPH7" hidden="1">[4]BlooData!$S$3</definedName>
    <definedName name="BLPH8" hidden="1">[4]BlooData!$V$3</definedName>
    <definedName name="BLPH9" hidden="1">[4]BlooData!$Y$3</definedName>
    <definedName name="CompOt" localSheetId="3">'П1.30 '!CompOt</definedName>
    <definedName name="CompOt">[0]!CompOt</definedName>
    <definedName name="CompRas" localSheetId="3">'П1.30 '!CompRas</definedName>
    <definedName name="CompRas">[0]!CompRas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w" localSheetId="3">'П1.30 '!ew</definedName>
    <definedName name="ew">[0]!ew</definedName>
    <definedName name="fg" localSheetId="3">'П1.30 '!fg</definedName>
    <definedName name="fg">[0]!fg</definedName>
    <definedName name="hr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TML_CodePage" hidden="1">1252</definedName>
    <definedName name="HTML_Description" hidden="1">""</definedName>
    <definedName name="HTML_Email" hidden="1">""</definedName>
    <definedName name="HTML_Header" hidden="1">"нлмк"</definedName>
    <definedName name="HTML_LastUpdate" hidden="1">"7/8/03"</definedName>
    <definedName name="HTML_LineAfter" hidden="1">FALSE</definedName>
    <definedName name="HTML_LineBefore" hidden="1">FALSE</definedName>
    <definedName name="HTML_Name" hidden="1">"Alex"</definedName>
    <definedName name="HTML_OBDlg2" hidden="1">TRUE</definedName>
    <definedName name="HTML_OBDlg4" hidden="1">TRUE</definedName>
    <definedName name="HTML_OS" hidden="1">1</definedName>
    <definedName name="HTML_PathFileMac" hidden="1">"MacOS 9.1:Desktop Folder:Окончательные Матрицы:MyHTML.html"</definedName>
    <definedName name="HTML_Title" hidden="1">"ценности"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"11/15/2006 11:59:13 AM"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" localSheetId="3">'П1.30 '!k</definedName>
    <definedName name="k">[0]!k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'[6]16'!$E$15:$I$16,'[6]16'!$E$18:$I$20,'[6]16'!$E$23:$I$23,'[6]16'!$E$26:$I$26,'[6]16'!$E$29:$I$29,'[6]16'!$E$32:$I$32,'[6]16'!$E$35:$I$35,'[6]16'!$B$34,'[6]16'!$B$37</definedName>
    <definedName name="P1_SCOPE_17_PRT" hidden="1">'[6]17'!$E$13:$H$21,'[6]17'!$J$9:$J$11,'[6]17'!$J$13:$J$21,'[6]17'!$E$24:$H$26,'[6]17'!$E$28:$H$36,'[6]17'!$J$24:$M$26,'[6]17'!$J$28:$M$36,'[6]17'!$E$39:$H$41</definedName>
    <definedName name="P1_SCOPE_4_PRT" hidden="1">'[6]4'!$F$23:$I$23,'[6]4'!$F$25:$I$25,'[6]4'!$F$27:$I$31,'[6]4'!$K$14:$N$20,'[6]4'!$K$23:$N$23,'[6]4'!$K$25:$N$25,'[6]4'!$K$27:$N$31,'[6]4'!$P$14:$S$20,'[6]4'!$P$23:$S$23</definedName>
    <definedName name="P1_SCOPE_5_PRT" hidden="1">'[6]5'!$F$23:$I$23,'[6]5'!$F$25:$I$25,'[6]5'!$F$27:$I$31,'[6]5'!$K$14:$N$21,'[6]5'!$K$23:$N$23,'[6]5'!$K$25:$N$25,'[6]5'!$K$27:$N$31,'[6]5'!$P$14:$S$21,'[6]5'!$P$23:$S$23</definedName>
    <definedName name="P1_SCOPE_F1_PRT" hidden="1">'[6]Ф-1 (для АО-энерго)'!$D$74:$E$84,'[6]Ф-1 (для АО-энерго)'!$D$71:$E$72,'[6]Ф-1 (для АО-энерго)'!$D$66:$E$69,'[6]Ф-1 (для АО-энерго)'!$D$61:$E$64</definedName>
    <definedName name="P1_SCOPE_F2_PRT" hidden="1">'[6]Ф-2 (для АО-энерго)'!$G$56,'[6]Ф-2 (для АО-энерго)'!$E$55:$E$56,'[6]Ф-2 (для АО-энерго)'!$F$55:$G$55,'[6]Ф-2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[6]перекрестка!$H$15:$H$19,[6]перекрестка!$H$21:$H$25,[6]перекрестка!$J$14:$J$25,[6]перекрестка!$K$15:$K$19,[6]перекрестка!$K$21:$K$25</definedName>
    <definedName name="P1_SCOPE_SV_LD" hidden="1">#REF!,#REF!,#REF!,#REF!,#REF!,#REF!,#REF!</definedName>
    <definedName name="P1_SCOPE_SV_LD1" hidden="1">[6]свод!$E$70:$M$79,[6]свод!$E$81:$M$81,[6]свод!$E$83:$M$88,[6]свод!$E$90:$M$90,[6]свод!$E$92:$M$96,[6]свод!$E$98:$M$98,[6]свод!$E$101:$M$102</definedName>
    <definedName name="P1_SCOPE_SV_PRT" hidden="1">[6]свод!$E$18:$I$19,[6]свод!$E$23:$H$26,[6]свод!$E$28:$I$29,[6]свод!$E$32:$I$36,[6]свод!$E$38:$I$40,[6]свод!$E$42:$I$53,[6]свод!$E$55:$I$56</definedName>
    <definedName name="P1_SET_PROT" hidden="1">#REF!,#REF!,#REF!,#REF!,#REF!,#REF!,#REF!</definedName>
    <definedName name="P1_SET_PRT" hidden="1">#REF!,#REF!,#REF!,#REF!,#REF!,#REF!,#REF!</definedName>
    <definedName name="P2_SCOPE_16_PRT" hidden="1">'[6]16'!$E$38:$I$38,'[6]16'!$E$41:$I$41,'[6]16'!$E$45:$I$47,'[6]16'!$E$49:$I$49,'[6]16'!$E$53:$I$54,'[6]16'!$E$56:$I$57,'[6]16'!$E$59:$I$59,'[6]16'!$E$9:$I$13</definedName>
    <definedName name="P2_SCOPE_4_PRT" hidden="1">'[6]4'!$P$25:$S$25,'[6]4'!$P$27:$S$31,'[6]4'!$U$14:$X$20,'[6]4'!$U$23:$X$23,'[6]4'!$U$25:$X$25,'[6]4'!$U$27:$X$31,'[6]4'!$Z$14:$AC$20,'[6]4'!$Z$23:$AC$23,'[6]4'!$Z$25:$AC$25</definedName>
    <definedName name="P2_SCOPE_5_PRT" hidden="1">'[6]5'!$P$25:$S$25,'[6]5'!$P$27:$S$31,'[6]5'!$U$14:$X$21,'[6]5'!$U$23:$X$23,'[6]5'!$U$25:$X$25,'[6]5'!$U$27:$X$31,'[6]5'!$Z$14:$AC$21,'[6]5'!$Z$23:$AC$23,'[6]5'!$Z$25:$AC$25</definedName>
    <definedName name="P2_SCOPE_F1_PRT" hidden="1">'[6]Ф-1 (для АО-энерго)'!$D$56:$E$59,'[6]Ф-1 (для АО-энерго)'!$D$34:$E$50,'[6]Ф-1 (для АО-энерго)'!$D$32:$E$32,'[6]Ф-1 (для АО-энерго)'!$D$23:$E$30</definedName>
    <definedName name="P2_SCOPE_F2_PRT" hidden="1">'[6]Ф-2 (для АО-энерго)'!$D$52:$G$54,'[6]Ф-2 (для АО-энерго)'!$C$21:$E$42,'[6]Ф-2 (для АО-энерго)'!$A$12:$E$12,'[6]Ф-2 (для АО-энерго)'!$C$8:$E$11</definedName>
    <definedName name="P2_SCOPE_PER_PRT" hidden="1">[6]перекрестка!$N$14:$N$25,[6]перекрестка!$N$27:$N$31,[6]перекрестка!$J$27:$K$31,[6]перекрестка!$F$27:$H$31,[6]перекрестка!$F$33:$H$37</definedName>
    <definedName name="P2_SCOPE_SV_PRT" hidden="1">[6]свод!$E$58:$I$63,[6]свод!$E$72:$I$79,[6]свод!$E$81:$I$81,[6]свод!$E$85:$H$88,[6]свод!$E$90:$I$90,[6]свод!$E$107:$I$112,[6]свод!$E$114:$I$117</definedName>
    <definedName name="P3_SCOPE_F1_PRT" hidden="1">'[6]Ф-1 (для АО-энерго)'!$E$16:$E$17,'[6]Ф-1 (для АО-энерго)'!$C$4:$D$4,'[6]Ф-1 (для АО-энерго)'!$C$7:$E$10,'[6]Ф-1 (для АО-энерго)'!$A$11:$E$11</definedName>
    <definedName name="P3_SCOPE_PER_PRT" hidden="1">[6]перекрестка!$J$33:$K$37,[6]перекрестка!$N$33:$N$37,[6]перекрестка!$F$39:$H$43,[6]перекрестка!$J$39:$K$43,[6]перекрестка!$N$39:$N$43</definedName>
    <definedName name="P3_SCOPE_SV_PRT" hidden="1">[6]свод!$E$121:$I$121,[6]свод!$E$124:$H$127,[6]свод!$D$135:$G$135,[6]свод!$I$135:$I$140,[6]свод!$H$137:$H$140,[6]свод!$D$138:$G$140,[6]свод!$E$15:$I$16</definedName>
    <definedName name="P4_SCOPE_F1_PRT" hidden="1">'[6]Ф-1 (для АО-энерго)'!$C$13:$E$13,'[6]Ф-1 (для АО-энерго)'!$A$14:$E$14,'[6]Ф-1 (для АО-энерго)'!$C$23:$C$50,'[6]Ф-1 (для АО-энерго)'!$C$54:$C$95</definedName>
    <definedName name="P4_SCOPE_PER_PRT" hidden="1">[6]перекрестка!$F$45:$H$49,[6]перекрестка!$J$45:$K$49,[6]перекрестка!$N$45:$N$49,[6]перекрестка!$F$53:$G$64,[6]перекрестка!$H$54:$H$58</definedName>
    <definedName name="P5_SCOPE_PER_PRT" hidden="1">[6]перекрестка!$H$60:$H$64,[6]перекрестка!$J$53:$J$64,[6]перекрестка!$K$54:$K$58,[6]перекрестка!$K$60:$K$64,[6]перекрестка!$N$53:$N$64</definedName>
    <definedName name="P6_SCOPE_PER_PRT" hidden="1">[6]перекрестка!$F$66:$H$70,[6]перекрестка!$J$66:$K$70,[6]перекрестка!$N$66:$N$70,[6]перекрестка!$F$72:$H$76,[6]перекрестка!$J$72:$K$76</definedName>
    <definedName name="P7_SCOPE_PER_PRT" hidden="1">[6]перекрестка!$N$72:$N$76,[6]перекрестка!$F$78:$H$82,[6]перекрестка!$J$78:$K$82,[6]перекрестка!$N$78:$N$82,[6]перекрестка!$F$84:$H$88</definedName>
    <definedName name="P8_SCOPE_PER_PRT" localSheetId="3" hidden="1">[6]перекрестка!$J$84:$K$88,[6]перекрестка!$N$84:$N$88,[6]перекрестка!$F$14:$G$25,P1_SCOPE_PER_PRT,P2_SCOPE_PER_PRT,P3_SCOPE_PER_PRT,P4_SCOPE_PER_PRT</definedName>
    <definedName name="P8_SCOPE_PER_PRT" hidden="1">[6]перекрестка!$J$84:$K$88,[6]перекрестка!$N$84:$N$88,[6]перекрестка!$F$14:$G$25,P1_SCOPE_PER_PRT,P2_SCOPE_PER_PRT,P3_SCOPE_PER_PRT,P4_SCOPE_PER_PRT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egion_name">[7]Титульный!$E$6</definedName>
    <definedName name="REGIONS">[6]TEHSHEET!$C$6:$C$93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hrIndnt" hidden="1">3</definedName>
    <definedName name="SAPBEXrevision" hidden="1">1</definedName>
    <definedName name="SAPBEXsysID" hidden="1">"BWP"</definedName>
    <definedName name="SAPBEXwbID" hidden="1">"67TWS3K7TFS2FYADW85707BPT"</definedName>
    <definedName name="SCENARIOS">[6]TEHSHEET!$K$6:$K$7</definedName>
    <definedName name="SCOPE_16_PRT" localSheetId="3">P1_SCOPE_16_PRT,P2_SCOPE_16_PRT</definedName>
    <definedName name="SCOPE_16_PRT">P1_SCOPE_16_PRT,P2_SCOPE_16_PRT</definedName>
    <definedName name="SCOPE_17.1_PRT">'[6]17.1'!$D$14:$F$17,'[6]17.1'!$D$19:$F$22,'[6]17.1'!$I$9:$I$12,'[6]17.1'!$I$14:$I$17,'[6]17.1'!$I$19:$I$22,'[6]17.1'!$D$9:$F$12</definedName>
    <definedName name="SCOPE_17_PRT" localSheetId="3">'[6]17'!$J$39:$M$41,'[6]17'!$E$43:$H$51,'[6]17'!$J$43:$M$51,'[6]17'!$E$54:$H$56,'[6]17'!$E$58:$H$66,'[6]17'!$E$69:$M$81,'[6]17'!$E$9:$H$11,P1_SCOPE_17_PRT</definedName>
    <definedName name="SCOPE_17_PRT">'[6]17'!$J$39:$M$41,'[6]17'!$E$43:$H$51,'[6]17'!$J$43:$M$51,'[6]17'!$E$54:$H$56,'[6]17'!$E$58:$H$66,'[6]17'!$E$69:$M$81,'[6]17'!$E$9:$H$11,P1_SCOPE_17_PRT</definedName>
    <definedName name="SCOPE_24_LD">'[6]24'!$E$8:$J$47,'[6]24'!$E$49:$J$66</definedName>
    <definedName name="SCOPE_24_PRT">'[6]24'!$E$41:$I$41,'[6]24'!$E$34:$I$34,'[6]24'!$E$36:$I$36,'[6]24'!$E$43:$I$43</definedName>
    <definedName name="SCOPE_25_PRT">'[6]25'!$E$20:$I$20,'[6]25'!$E$34:$I$34,'[6]25'!$E$41:$I$41,'[6]25'!$E$8:$I$10</definedName>
    <definedName name="SCOPE_4_PRT" localSheetId="3">'[6]4'!$Z$27:$AC$31,'[6]4'!$F$14:$I$20,P1_SCOPE_4_PRT,P2_SCOPE_4_PRT</definedName>
    <definedName name="SCOPE_4_PRT">'[6]4'!$Z$27:$AC$31,'[6]4'!$F$14:$I$20,P1_SCOPE_4_PRT,P2_SCOPE_4_PRT</definedName>
    <definedName name="SCOPE_5_PRT" localSheetId="3">'[6]5'!$Z$27:$AC$31,'[6]5'!$F$14:$I$21,P1_SCOPE_5_PRT,P2_SCOPE_5_PRT</definedName>
    <definedName name="SCOPE_5_PRT">'[6]5'!$Z$27:$AC$31,'[6]5'!$F$14:$I$21,P1_SCOPE_5_PRT,P2_SCOPE_5_PRT</definedName>
    <definedName name="SCOPE_F1_PRT" localSheetId="3">'[6]Ф-1 (для АО-энерго)'!$D$86:$E$95,P1_SCOPE_F1_PRT,P2_SCOPE_F1_PRT,P3_SCOPE_F1_PRT,P4_SCOPE_F1_PRT</definedName>
    <definedName name="SCOPE_F1_PRT">'[6]Ф-1 (для АО-энерго)'!$D$86:$E$95,P1_SCOPE_F1_PRT,P2_SCOPE_F1_PRT,P3_SCOPE_F1_PRT,P4_SCOPE_F1_PRT</definedName>
    <definedName name="SCOPE_F2_PRT" localSheetId="3">'[6]Ф-2 (для АО-энерго)'!$C$5:$D$5,'[6]Ф-2 (для АО-энерго)'!$C$52:$C$57,'[6]Ф-2 (для АО-энерго)'!$D$57:$G$57,P1_SCOPE_F2_PRT,P2_SCOPE_F2_PRT</definedName>
    <definedName name="SCOPE_F2_PRT">'[6]Ф-2 (для АО-энерго)'!$C$5:$D$5,'[6]Ф-2 (для АО-энерго)'!$C$52:$C$57,'[6]Ф-2 (для АО-энерго)'!$D$57:$G$57,P1_SCOPE_F2_PRT,P2_SCOPE_F2_PRT</definedName>
    <definedName name="SCOPE_PER_PRT" localSheetId="3">P5_SCOPE_PER_PRT,P6_SCOPE_PER_PRT,P7_SCOPE_PER_PRT,'П1.30 '!P8_SCOPE_PER_PRT</definedName>
    <definedName name="SCOPE_PER_PRT">P5_SCOPE_PER_PRT,P6_SCOPE_PER_PRT,P7_SCOPE_PER_PRT,P8_SCOPE_PER_PRT</definedName>
    <definedName name="SCOPE_SPR_PRT">[6]Справочники!$D$21:$J$22,[6]Справочники!$E$13:$I$14,[6]Справочники!$F$27:$H$28</definedName>
    <definedName name="SCOPE_SV_LD1" localSheetId="3">[6]свод!$E$104:$M$104,[6]свод!$E$106:$M$117,[6]свод!$E$120:$M$121,[6]свод!$E$123:$M$127,[6]свод!$E$10:$M$68,P1_SCOPE_SV_LD1</definedName>
    <definedName name="SCOPE_SV_LD1">[6]свод!$E$104:$M$104,[6]свод!$E$106:$M$117,[6]свод!$E$120:$M$121,[6]свод!$E$123:$M$127,[6]свод!$E$10:$M$68,P1_SCOPE_SV_LD1</definedName>
    <definedName name="SCOPE_SV_PRT" localSheetId="3">P1_SCOPE_SV_PRT,P2_SCOPE_SV_PRT,P3_SCOPE_SV_PRT</definedName>
    <definedName name="SCOPE_SV_PRT">P1_SCOPE_SV_PRT,P2_SCOPE_SV_PRT,P3_SCOPE_SV_PRT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6</definedName>
    <definedName name="solver_nwt" hidden="1">1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qrweqr" hidden="1">#REF!</definedName>
    <definedName name="wqw" hidden="1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test." hidden="1">{"Valuation_Common",#N/A,FALSE,"Valuation"}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LRPARAMS_Currency" hidden="1">'[8]ПРИЛОЖЕНИЕ 2'!$D$6</definedName>
    <definedName name="XLRPARAMS_Name" hidden="1">'[8]ПРИЛОЖЕНИЕ 2'!$B$6</definedName>
    <definedName name="XLRPARAMS_Period" hidden="1">'[8]ПРИЛОЖЕНИЕ 2'!$C$6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z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23ё" localSheetId="3">'П1.30 '!в23ё</definedName>
    <definedName name="в23ё">[0]!в23ё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3">'П1.30 '!вв</definedName>
    <definedName name="вв">[0]!вв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в" hidden="1">#N/A</definedName>
    <definedName name="второй">#REF!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xlnm.Print_Titles" localSheetId="3">'П1.30 '!$6:$6</definedName>
    <definedName name="_xlnm.Print_Titles" localSheetId="0">'П1.4'!$A:$C</definedName>
    <definedName name="_xlnm.Print_Titles" localSheetId="1">'П1.5'!$A:$C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й" localSheetId="3">'П1.30 '!й</definedName>
    <definedName name="й">[0]!й</definedName>
    <definedName name="йй" localSheetId="3">'П1.30 '!йй</definedName>
    <definedName name="йй">[0]!йй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цу" hidden="1">{#N/A,#N/A,TRUE,"Лист2"}</definedName>
    <definedName name="ке" localSheetId="3">'П1.30 '!ке</definedName>
    <definedName name="ке">[0]!ке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ым" localSheetId="3">'П1.30 '!мым</definedName>
    <definedName name="мым">[0]!мым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xlnm.Print_Area" localSheetId="3">'П1.30 '!$A$1:$N$158</definedName>
    <definedName name="_xlnm.Print_Area" localSheetId="0">'П1.4'!$A$1:$R$41</definedName>
    <definedName name="_xlnm.Print_Area" localSheetId="1">'П1.5'!$A$1:$X$42</definedName>
    <definedName name="олрол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ервый">#REF!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ыпыппывапа" hidden="1">#REF!,#REF!,#REF!</definedName>
    <definedName name="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л" hidden="1">"CPBD6WTRUEFAZMP2FHSLP2KUP"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3">'П1.30 '!с</definedName>
    <definedName name="с">[0]!с</definedName>
    <definedName name="сред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3">'П1.30 '!сс</definedName>
    <definedName name="сс">[0]!сс</definedName>
    <definedName name="сссс" localSheetId="3">'П1.30 '!сссс</definedName>
    <definedName name="сссс">[0]!сссс</definedName>
    <definedName name="ссы" localSheetId="3">'П1.30 '!ссы</definedName>
    <definedName name="ссы">[0]!ссы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ретий">#REF!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3">'П1.30 '!у</definedName>
    <definedName name="у">[0]!у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ц" localSheetId="3">'П1.30 '!ц</definedName>
    <definedName name="ц">[0]!ц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" localSheetId="3">'П1.30 '!цу</definedName>
    <definedName name="цу">[0]!цу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етвертый">#REF!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" localSheetId="3">'П1.30 '!ыв</definedName>
    <definedName name="ыв">[0]!ыв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 localSheetId="3">'П1.30 '!ыыыы</definedName>
    <definedName name="ыыыы">[0]!ыыыы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7" i="36" l="1"/>
  <c r="M121" i="36"/>
  <c r="M127" i="36"/>
  <c r="M116" i="36"/>
  <c r="M79" i="36"/>
  <c r="M91" i="36" s="1"/>
  <c r="M76" i="36"/>
  <c r="M22" i="36"/>
  <c r="K129" i="35"/>
  <c r="J129" i="35"/>
  <c r="N37" i="34"/>
  <c r="N38" i="34"/>
  <c r="N39" i="34"/>
  <c r="N40" i="34"/>
  <c r="N41" i="34"/>
  <c r="N29" i="34"/>
  <c r="N22" i="34"/>
  <c r="I87" i="36"/>
  <c r="G87" i="36"/>
  <c r="E87" i="36"/>
  <c r="C87" i="36"/>
  <c r="D36" i="34"/>
  <c r="D39" i="34"/>
  <c r="D40" i="34"/>
  <c r="I41" i="34"/>
  <c r="D41" i="34"/>
  <c r="I40" i="34"/>
  <c r="I39" i="34"/>
  <c r="I38" i="34"/>
  <c r="D38" i="34"/>
  <c r="I37" i="34"/>
  <c r="D37" i="34"/>
  <c r="L30" i="33"/>
  <c r="K30" i="33"/>
  <c r="J30" i="33"/>
  <c r="E30" i="33"/>
  <c r="O36" i="33"/>
  <c r="P36" i="33"/>
  <c r="Q36" i="33"/>
  <c r="O37" i="33"/>
  <c r="N37" i="33" s="1"/>
  <c r="P37" i="33"/>
  <c r="Q37" i="33"/>
  <c r="O38" i="33"/>
  <c r="P38" i="33"/>
  <c r="Q38" i="33"/>
  <c r="O39" i="33"/>
  <c r="P39" i="33"/>
  <c r="Q39" i="33"/>
  <c r="O40" i="33"/>
  <c r="P40" i="33"/>
  <c r="Q40" i="33"/>
  <c r="N36" i="33"/>
  <c r="I36" i="33"/>
  <c r="I37" i="33"/>
  <c r="I38" i="33"/>
  <c r="I39" i="33"/>
  <c r="I40" i="33"/>
  <c r="D36" i="33"/>
  <c r="D37" i="33"/>
  <c r="D38" i="33"/>
  <c r="D39" i="33"/>
  <c r="D40" i="33"/>
  <c r="L16" i="34"/>
  <c r="K16" i="34"/>
  <c r="J16" i="34"/>
  <c r="F16" i="34"/>
  <c r="G16" i="34"/>
  <c r="E16" i="34"/>
  <c r="N39" i="33" l="1"/>
  <c r="N40" i="33"/>
  <c r="N38" i="33"/>
  <c r="F114" i="35"/>
  <c r="D66" i="35"/>
  <c r="D21" i="35"/>
  <c r="D117" i="35"/>
  <c r="E117" i="35"/>
  <c r="F117" i="35"/>
  <c r="C117" i="35"/>
  <c r="M45" i="35"/>
  <c r="I28" i="35"/>
  <c r="J26" i="34"/>
  <c r="K66" i="35"/>
  <c r="J66" i="35"/>
  <c r="I66" i="35"/>
  <c r="E66" i="35"/>
  <c r="F66" i="35"/>
  <c r="H72" i="35"/>
  <c r="C72" i="35"/>
  <c r="F21" i="35"/>
  <c r="L21" i="35"/>
  <c r="K21" i="35"/>
  <c r="J21" i="35"/>
  <c r="I21" i="35"/>
  <c r="E21" i="35"/>
  <c r="G21" i="35"/>
  <c r="H27" i="35"/>
  <c r="C27" i="35"/>
  <c r="M27" i="35" s="1"/>
  <c r="D131" i="35"/>
  <c r="K87" i="36" s="1"/>
  <c r="H117" i="35" l="1"/>
  <c r="M117" i="35" s="1"/>
  <c r="M72" i="35"/>
  <c r="I129" i="35"/>
  <c r="I130" i="36"/>
  <c r="E130" i="36"/>
  <c r="B145" i="36"/>
  <c r="I136" i="36"/>
  <c r="G136" i="36"/>
  <c r="E136" i="36"/>
  <c r="C136" i="36"/>
  <c r="I134" i="36"/>
  <c r="G134" i="36"/>
  <c r="E134" i="36"/>
  <c r="C134" i="36"/>
  <c r="I114" i="36"/>
  <c r="G114" i="36"/>
  <c r="E114" i="36"/>
  <c r="C114" i="36"/>
  <c r="I112" i="36"/>
  <c r="G112" i="36"/>
  <c r="C112" i="36"/>
  <c r="E112" i="36"/>
  <c r="F113" i="35"/>
  <c r="E114" i="35"/>
  <c r="G111" i="35"/>
  <c r="F131" i="35"/>
  <c r="F132" i="35"/>
  <c r="E131" i="35"/>
  <c r="D127" i="35"/>
  <c r="E127" i="35"/>
  <c r="J30" i="34"/>
  <c r="M127" i="35" l="1"/>
  <c r="H127" i="35"/>
  <c r="K136" i="36"/>
  <c r="C127" i="35"/>
  <c r="M28" i="36"/>
  <c r="D33" i="34"/>
  <c r="I33" i="34"/>
  <c r="M30" i="34"/>
  <c r="H30" i="34"/>
  <c r="R30" i="34"/>
  <c r="J28" i="35"/>
  <c r="K28" i="35"/>
  <c r="L28" i="35"/>
  <c r="H37" i="35"/>
  <c r="M136" i="36"/>
  <c r="E30" i="34"/>
  <c r="N16" i="34"/>
  <c r="M114" i="36" l="1"/>
  <c r="G106" i="35"/>
  <c r="F115" i="35"/>
  <c r="C115" i="35" s="1"/>
  <c r="H115" i="35"/>
  <c r="H114" i="35"/>
  <c r="C114" i="35"/>
  <c r="C30" i="35"/>
  <c r="H30" i="35"/>
  <c r="C31" i="35"/>
  <c r="H31" i="35"/>
  <c r="H70" i="35"/>
  <c r="C70" i="35"/>
  <c r="H69" i="35"/>
  <c r="C69" i="35"/>
  <c r="C82" i="35"/>
  <c r="H82" i="35"/>
  <c r="C37" i="35"/>
  <c r="M37" i="35" s="1"/>
  <c r="H56" i="35"/>
  <c r="C56" i="35"/>
  <c r="L53" i="35"/>
  <c r="L92" i="35" s="1"/>
  <c r="G53" i="35"/>
  <c r="L98" i="35"/>
  <c r="G98" i="35"/>
  <c r="C102" i="35"/>
  <c r="C60" i="35"/>
  <c r="C57" i="35"/>
  <c r="C55" i="35"/>
  <c r="L9" i="35"/>
  <c r="L47" i="35" s="1"/>
  <c r="G9" i="35"/>
  <c r="G47" i="35" s="1"/>
  <c r="H31" i="33" s="1"/>
  <c r="C12" i="35"/>
  <c r="I33" i="33"/>
  <c r="D33" i="33"/>
  <c r="M30" i="33"/>
  <c r="H30" i="33"/>
  <c r="R33" i="33"/>
  <c r="L16" i="33"/>
  <c r="K16" i="33"/>
  <c r="J16" i="33"/>
  <c r="M69" i="35" l="1"/>
  <c r="M70" i="35"/>
  <c r="M31" i="35"/>
  <c r="M30" i="35"/>
  <c r="M31" i="34"/>
  <c r="H31" i="34"/>
  <c r="L137" i="35"/>
  <c r="R30" i="33"/>
  <c r="M114" i="35"/>
  <c r="M82" i="35"/>
  <c r="R31" i="34" l="1"/>
  <c r="D126" i="35"/>
  <c r="D121" i="35"/>
  <c r="O27" i="33" l="1"/>
  <c r="P27" i="33"/>
  <c r="Q27" i="33"/>
  <c r="L26" i="33"/>
  <c r="L22" i="33" s="1"/>
  <c r="K26" i="33"/>
  <c r="K22" i="33" s="1"/>
  <c r="J26" i="33"/>
  <c r="J22" i="33" s="1"/>
  <c r="F26" i="33"/>
  <c r="G26" i="33"/>
  <c r="H126" i="35"/>
  <c r="E126" i="35"/>
  <c r="C126" i="35" s="1"/>
  <c r="H81" i="35"/>
  <c r="C81" i="35"/>
  <c r="B81" i="35"/>
  <c r="B126" i="35" s="1"/>
  <c r="H36" i="35"/>
  <c r="C36" i="35"/>
  <c r="M36" i="35" s="1"/>
  <c r="H24" i="35"/>
  <c r="H25" i="35"/>
  <c r="C24" i="35"/>
  <c r="C25" i="35"/>
  <c r="M25" i="35" l="1"/>
  <c r="M24" i="35"/>
  <c r="N33" i="34"/>
  <c r="M126" i="35"/>
  <c r="P26" i="33"/>
  <c r="Q26" i="33"/>
  <c r="M81" i="35"/>
  <c r="M12" i="36"/>
  <c r="I26" i="36"/>
  <c r="I132" i="36" s="1"/>
  <c r="G26" i="36"/>
  <c r="G132" i="36" s="1"/>
  <c r="E26" i="36"/>
  <c r="E132" i="36" s="1"/>
  <c r="C26" i="36"/>
  <c r="C132" i="36" s="1"/>
  <c r="N28" i="34" l="1"/>
  <c r="I28" i="34" l="1"/>
  <c r="D28" i="34"/>
  <c r="C131" i="35"/>
  <c r="C86" i="35"/>
  <c r="G30" i="36" s="1"/>
  <c r="H86" i="35"/>
  <c r="I30" i="36" s="1"/>
  <c r="C41" i="35"/>
  <c r="C30" i="36" s="1"/>
  <c r="H41" i="35"/>
  <c r="M41" i="35" s="1"/>
  <c r="M134" i="36" l="1"/>
  <c r="H112" i="35"/>
  <c r="E30" i="36"/>
  <c r="M30" i="36" s="1"/>
  <c r="H131" i="35"/>
  <c r="M131" i="35" s="1"/>
  <c r="M86" i="35"/>
  <c r="K111" i="35"/>
  <c r="F116" i="35"/>
  <c r="O28" i="33"/>
  <c r="N18" i="34"/>
  <c r="I28" i="36" l="1"/>
  <c r="I85" i="36" s="1"/>
  <c r="G28" i="36"/>
  <c r="G85" i="36" s="1"/>
  <c r="E28" i="36"/>
  <c r="C28" i="36"/>
  <c r="C85" i="36" s="1"/>
  <c r="I16" i="36"/>
  <c r="I15" i="36"/>
  <c r="I14" i="36"/>
  <c r="E16" i="36"/>
  <c r="E15" i="36"/>
  <c r="E14" i="36"/>
  <c r="M14" i="36" s="1"/>
  <c r="M15" i="36" l="1"/>
  <c r="M16" i="36"/>
  <c r="E85" i="36"/>
  <c r="D133" i="35" l="1"/>
  <c r="C88" i="35"/>
  <c r="H88" i="35"/>
  <c r="C43" i="35"/>
  <c r="H43" i="35"/>
  <c r="D120" i="35"/>
  <c r="Q30" i="34"/>
  <c r="P7" i="34"/>
  <c r="M43" i="35" l="1"/>
  <c r="M130" i="36"/>
  <c r="P30" i="34"/>
  <c r="N36" i="34"/>
  <c r="C133" i="35"/>
  <c r="D129" i="35"/>
  <c r="M88" i="35"/>
  <c r="H133" i="35"/>
  <c r="M133" i="35" s="1"/>
  <c r="Q7" i="34" l="1"/>
  <c r="M118" i="36" s="1"/>
  <c r="K11" i="34"/>
  <c r="I111" i="35"/>
  <c r="M139" i="36" l="1"/>
  <c r="M143" i="36" s="1"/>
  <c r="M145" i="36" s="1"/>
  <c r="R7" i="34"/>
  <c r="R8" i="34"/>
  <c r="H79" i="35"/>
  <c r="H34" i="35"/>
  <c r="M149" i="36" l="1"/>
  <c r="M151" i="36"/>
  <c r="M112" i="36"/>
  <c r="H129" i="35"/>
  <c r="M26" i="36"/>
  <c r="M132" i="36" s="1"/>
  <c r="N26" i="34"/>
  <c r="J118" i="35"/>
  <c r="E124" i="35"/>
  <c r="C124" i="35" s="1"/>
  <c r="C79" i="35"/>
  <c r="M79" i="35" s="1"/>
  <c r="H124" i="35" l="1"/>
  <c r="M124" i="35" s="1"/>
  <c r="D116" i="35" l="1"/>
  <c r="C34" i="35"/>
  <c r="M34" i="35" s="1"/>
  <c r="E16" i="33"/>
  <c r="F16" i="33"/>
  <c r="G16" i="33"/>
  <c r="C36" i="36" l="1"/>
  <c r="E134" i="35"/>
  <c r="D125" i="35"/>
  <c r="C125" i="35" s="1"/>
  <c r="H125" i="35"/>
  <c r="C80" i="35"/>
  <c r="H80" i="35"/>
  <c r="H44" i="35"/>
  <c r="C44" i="35"/>
  <c r="C35" i="35"/>
  <c r="H35" i="35"/>
  <c r="M35" i="35" l="1"/>
  <c r="M44" i="35"/>
  <c r="E35" i="36"/>
  <c r="M80" i="35"/>
  <c r="C35" i="36"/>
  <c r="M125" i="35"/>
  <c r="B71" i="35"/>
  <c r="B116" i="35" s="1"/>
  <c r="J7" i="36" l="1"/>
  <c r="N17" i="34"/>
  <c r="N19" i="34"/>
  <c r="N20" i="34"/>
  <c r="N21" i="34"/>
  <c r="I17" i="34"/>
  <c r="I18" i="34"/>
  <c r="I19" i="34"/>
  <c r="I20" i="34"/>
  <c r="I21" i="34"/>
  <c r="D17" i="34"/>
  <c r="D18" i="34"/>
  <c r="D19" i="34"/>
  <c r="D20" i="34"/>
  <c r="D21" i="34"/>
  <c r="Q21" i="33"/>
  <c r="N21" i="33" s="1"/>
  <c r="P20" i="33"/>
  <c r="N20" i="33" s="1"/>
  <c r="O19" i="33"/>
  <c r="N19" i="33" s="1"/>
  <c r="P18" i="33"/>
  <c r="Q18" i="33"/>
  <c r="O18" i="33"/>
  <c r="O17" i="33"/>
  <c r="N17" i="33" s="1"/>
  <c r="I17" i="33"/>
  <c r="G12" i="36" s="1"/>
  <c r="I18" i="33"/>
  <c r="G13" i="36" s="1"/>
  <c r="I19" i="33"/>
  <c r="G14" i="36" s="1"/>
  <c r="I20" i="33"/>
  <c r="G16" i="36" s="1"/>
  <c r="I21" i="33"/>
  <c r="G15" i="36" s="1"/>
  <c r="D17" i="33"/>
  <c r="C12" i="36" s="1"/>
  <c r="D18" i="33"/>
  <c r="C13" i="36" s="1"/>
  <c r="D19" i="33"/>
  <c r="C14" i="36" s="1"/>
  <c r="D20" i="33"/>
  <c r="C16" i="36" s="1"/>
  <c r="D21" i="33"/>
  <c r="C15" i="36" s="1"/>
  <c r="C31" i="36" s="1"/>
  <c r="N18" i="33" l="1"/>
  <c r="M72" i="36"/>
  <c r="H22" i="35"/>
  <c r="H123" i="35"/>
  <c r="K118" i="35"/>
  <c r="H29" i="35"/>
  <c r="N7" i="36" l="1"/>
  <c r="K106" i="35" l="1"/>
  <c r="J111" i="35"/>
  <c r="H111" i="35" l="1"/>
  <c r="T8" i="34"/>
  <c r="T9" i="34"/>
  <c r="U9" i="34"/>
  <c r="V9" i="34"/>
  <c r="T10" i="34"/>
  <c r="U10" i="34"/>
  <c r="V10" i="34"/>
  <c r="T11" i="34"/>
  <c r="V11" i="34"/>
  <c r="T12" i="34"/>
  <c r="U12" i="34"/>
  <c r="T13" i="34"/>
  <c r="U13" i="34"/>
  <c r="V13" i="34"/>
  <c r="T14" i="34"/>
  <c r="U14" i="34"/>
  <c r="V14" i="34"/>
  <c r="T15" i="34"/>
  <c r="U15" i="34"/>
  <c r="V15" i="34"/>
  <c r="T16" i="34"/>
  <c r="U16" i="34"/>
  <c r="V16" i="34"/>
  <c r="T22" i="34"/>
  <c r="U22" i="34"/>
  <c r="V22" i="34"/>
  <c r="T24" i="34"/>
  <c r="U24" i="34"/>
  <c r="V24" i="34"/>
  <c r="T25" i="34"/>
  <c r="U25" i="34"/>
  <c r="V25" i="34"/>
  <c r="T29" i="34"/>
  <c r="U29" i="34"/>
  <c r="V29" i="34"/>
  <c r="T32" i="34"/>
  <c r="U32" i="34"/>
  <c r="V32" i="34"/>
  <c r="T33" i="34"/>
  <c r="U33" i="34"/>
  <c r="V33" i="34"/>
  <c r="T34" i="34"/>
  <c r="U34" i="34"/>
  <c r="V34" i="34"/>
  <c r="T35" i="34"/>
  <c r="U35" i="34"/>
  <c r="V35" i="34"/>
  <c r="T36" i="34"/>
  <c r="U36" i="34"/>
  <c r="V36" i="34"/>
  <c r="S8" i="34"/>
  <c r="S9" i="34"/>
  <c r="S10" i="34"/>
  <c r="S11" i="34"/>
  <c r="S12" i="34"/>
  <c r="S13" i="34"/>
  <c r="S14" i="34"/>
  <c r="S15" i="34"/>
  <c r="S24" i="34"/>
  <c r="S25" i="34"/>
  <c r="S32" i="34"/>
  <c r="S34" i="34"/>
  <c r="S35" i="34"/>
  <c r="F30" i="34"/>
  <c r="C121" i="35" l="1"/>
  <c r="D122" i="35"/>
  <c r="C122" i="35" s="1"/>
  <c r="D123" i="35"/>
  <c r="E123" i="35"/>
  <c r="F123" i="35"/>
  <c r="D128" i="35"/>
  <c r="E128" i="35"/>
  <c r="F128" i="35"/>
  <c r="F119" i="35"/>
  <c r="E116" i="35"/>
  <c r="D113" i="35"/>
  <c r="E112" i="35"/>
  <c r="E111" i="35" s="1"/>
  <c r="F112" i="35"/>
  <c r="F111" i="35" s="1"/>
  <c r="H128" i="35"/>
  <c r="H122" i="35"/>
  <c r="H121" i="35"/>
  <c r="H120" i="35"/>
  <c r="C120" i="35"/>
  <c r="H83" i="35"/>
  <c r="C83" i="35"/>
  <c r="H78" i="35"/>
  <c r="C78" i="35"/>
  <c r="H77" i="35"/>
  <c r="C77" i="35"/>
  <c r="H76" i="35"/>
  <c r="C76" i="35"/>
  <c r="H75" i="35"/>
  <c r="C75" i="35"/>
  <c r="E118" i="35" l="1"/>
  <c r="E106" i="35" s="1"/>
  <c r="F118" i="35"/>
  <c r="C123" i="35"/>
  <c r="M123" i="35" s="1"/>
  <c r="C128" i="35"/>
  <c r="M128" i="35" s="1"/>
  <c r="M83" i="35"/>
  <c r="M78" i="35"/>
  <c r="M122" i="35"/>
  <c r="M77" i="35"/>
  <c r="M121" i="35"/>
  <c r="M120" i="35"/>
  <c r="M75" i="35"/>
  <c r="H116" i="35"/>
  <c r="C33" i="35" l="1"/>
  <c r="H33" i="35"/>
  <c r="M33" i="35" l="1"/>
  <c r="I73" i="35"/>
  <c r="I118" i="35"/>
  <c r="J73" i="35"/>
  <c r="K73" i="35"/>
  <c r="K98" i="35"/>
  <c r="K53" i="35"/>
  <c r="K9" i="35"/>
  <c r="E28" i="35"/>
  <c r="E73" i="35"/>
  <c r="F28" i="35"/>
  <c r="D28" i="35"/>
  <c r="F73" i="35"/>
  <c r="D73" i="35"/>
  <c r="F53" i="35"/>
  <c r="F9" i="35"/>
  <c r="F100" i="35"/>
  <c r="C100" i="35" s="1"/>
  <c r="H118" i="35" l="1"/>
  <c r="I106" i="35"/>
  <c r="K137" i="35"/>
  <c r="J106" i="35"/>
  <c r="B135" i="35"/>
  <c r="H106" i="35" l="1"/>
  <c r="J98" i="35"/>
  <c r="H57" i="35"/>
  <c r="H13" i="35"/>
  <c r="C13" i="35"/>
  <c r="J53" i="35"/>
  <c r="E53" i="35"/>
  <c r="J9" i="35"/>
  <c r="E9" i="35"/>
  <c r="J137" i="35" l="1"/>
  <c r="P31" i="34" l="1"/>
  <c r="I89" i="36"/>
  <c r="E89" i="36"/>
  <c r="M108" i="36"/>
  <c r="I108" i="36"/>
  <c r="E108" i="36"/>
  <c r="M83" i="36"/>
  <c r="I83" i="36"/>
  <c r="E83" i="36"/>
  <c r="I79" i="36"/>
  <c r="E79" i="36"/>
  <c r="K84" i="35" l="1"/>
  <c r="J84" i="35"/>
  <c r="I84" i="35"/>
  <c r="E84" i="35"/>
  <c r="F84" i="35"/>
  <c r="D84" i="35"/>
  <c r="F61" i="35"/>
  <c r="I17" i="35"/>
  <c r="K39" i="35"/>
  <c r="J39" i="35"/>
  <c r="I39" i="35"/>
  <c r="E39" i="35"/>
  <c r="F39" i="35"/>
  <c r="D39" i="35"/>
  <c r="H91" i="35"/>
  <c r="K17" i="35" l="1"/>
  <c r="D17" i="35"/>
  <c r="H66" i="35"/>
  <c r="H73" i="35"/>
  <c r="F11" i="34"/>
  <c r="U11" i="34" l="1"/>
  <c r="D29" i="33"/>
  <c r="G89" i="36"/>
  <c r="G83" i="36"/>
  <c r="E137" i="36"/>
  <c r="C137" i="36"/>
  <c r="C89" i="36"/>
  <c r="G108" i="36"/>
  <c r="C108" i="36"/>
  <c r="G79" i="36"/>
  <c r="C79" i="36"/>
  <c r="C83" i="36"/>
  <c r="C91" i="35" l="1"/>
  <c r="K11" i="33"/>
  <c r="F11" i="33"/>
  <c r="E98" i="35" l="1"/>
  <c r="O23" i="34"/>
  <c r="J23" i="34"/>
  <c r="E23" i="34"/>
  <c r="T23" i="34" l="1"/>
  <c r="K26" i="34" l="1"/>
  <c r="K27" i="34" s="1"/>
  <c r="L26" i="34"/>
  <c r="L27" i="34" s="1"/>
  <c r="F26" i="34"/>
  <c r="G26" i="34"/>
  <c r="G27" i="34" s="1"/>
  <c r="F27" i="34" l="1"/>
  <c r="N27" i="34"/>
  <c r="V26" i="34"/>
  <c r="U26" i="34"/>
  <c r="I16" i="33"/>
  <c r="D16" i="33"/>
  <c r="D7" i="33" l="1"/>
  <c r="C10" i="36" s="1"/>
  <c r="U27" i="34"/>
  <c r="V27" i="34"/>
  <c r="I7" i="33"/>
  <c r="G10" i="36" s="1"/>
  <c r="K8" i="33"/>
  <c r="K7" i="33"/>
  <c r="J7" i="33"/>
  <c r="J23" i="33" s="1"/>
  <c r="F7" i="33"/>
  <c r="F8" i="33"/>
  <c r="E7" i="33"/>
  <c r="E23" i="33" s="1"/>
  <c r="I35" i="33"/>
  <c r="D35" i="33"/>
  <c r="I22" i="33"/>
  <c r="I23" i="33" s="1"/>
  <c r="D22" i="33"/>
  <c r="D23" i="33" s="1"/>
  <c r="G127" i="36"/>
  <c r="F30" i="33"/>
  <c r="G30" i="33"/>
  <c r="C127" i="36" s="1"/>
  <c r="I30" i="33" l="1"/>
  <c r="D30" i="33"/>
  <c r="G76" i="36"/>
  <c r="O30" i="33"/>
  <c r="F23" i="33"/>
  <c r="G12" i="33"/>
  <c r="L12" i="33"/>
  <c r="K23" i="33"/>
  <c r="G7" i="33" l="1"/>
  <c r="G8" i="33"/>
  <c r="L8" i="33"/>
  <c r="L7" i="33"/>
  <c r="B1" i="34"/>
  <c r="L23" i="33" l="1"/>
  <c r="M13" i="33"/>
  <c r="G23" i="33"/>
  <c r="H13" i="33"/>
  <c r="I3" i="35"/>
  <c r="M129" i="36"/>
  <c r="M106" i="36"/>
  <c r="M105" i="36"/>
  <c r="M102" i="36"/>
  <c r="M78" i="36"/>
  <c r="M75" i="36"/>
  <c r="K134" i="36"/>
  <c r="K120" i="36"/>
  <c r="K110" i="36"/>
  <c r="K108" i="36"/>
  <c r="K96" i="36"/>
  <c r="K83" i="36"/>
  <c r="K81" i="36"/>
  <c r="K69" i="36"/>
  <c r="K32" i="36"/>
  <c r="K30" i="36"/>
  <c r="K28" i="36"/>
  <c r="K85" i="36" s="1"/>
  <c r="K24" i="36"/>
  <c r="K13" i="36"/>
  <c r="K14" i="36"/>
  <c r="K15" i="36"/>
  <c r="K16" i="36"/>
  <c r="K12" i="36"/>
  <c r="M135" i="36"/>
  <c r="M100" i="36"/>
  <c r="M111" i="36" s="1"/>
  <c r="M74" i="36"/>
  <c r="M86" i="36" s="1"/>
  <c r="M33" i="36"/>
  <c r="M31" i="36"/>
  <c r="M29" i="36"/>
  <c r="I129" i="36"/>
  <c r="I126" i="36"/>
  <c r="I106" i="36"/>
  <c r="I105" i="36"/>
  <c r="I102" i="36"/>
  <c r="I78" i="36"/>
  <c r="I75" i="36"/>
  <c r="G137" i="36"/>
  <c r="G129" i="36"/>
  <c r="G130" i="36" s="1"/>
  <c r="G126" i="36"/>
  <c r="G118" i="36"/>
  <c r="G121" i="36" s="1"/>
  <c r="G106" i="36"/>
  <c r="G105" i="36"/>
  <c r="G103" i="36"/>
  <c r="G102" i="36"/>
  <c r="G94" i="36"/>
  <c r="G78" i="36"/>
  <c r="G75" i="36"/>
  <c r="G67" i="36"/>
  <c r="I29" i="33"/>
  <c r="G37" i="36" s="1"/>
  <c r="G21" i="36"/>
  <c r="G18" i="36"/>
  <c r="I124" i="36"/>
  <c r="I135" i="36" s="1"/>
  <c r="G124" i="36"/>
  <c r="G135" i="36" s="1"/>
  <c r="I100" i="36"/>
  <c r="I111" i="36" s="1"/>
  <c r="G100" i="36"/>
  <c r="G111" i="36" s="1"/>
  <c r="I74" i="36"/>
  <c r="I86" i="36" s="1"/>
  <c r="G74" i="36"/>
  <c r="G86" i="36" s="1"/>
  <c r="G72" i="36"/>
  <c r="G82" i="36" s="1"/>
  <c r="I33" i="36"/>
  <c r="G33" i="36"/>
  <c r="I31" i="36"/>
  <c r="G31" i="36"/>
  <c r="I29" i="36"/>
  <c r="G29" i="36"/>
  <c r="G25" i="36"/>
  <c r="G7" i="36"/>
  <c r="E129" i="36"/>
  <c r="E126" i="36"/>
  <c r="E106" i="36"/>
  <c r="E105" i="36"/>
  <c r="E102" i="36"/>
  <c r="E75" i="36"/>
  <c r="E78" i="36"/>
  <c r="E124" i="36"/>
  <c r="E135" i="36" s="1"/>
  <c r="E100" i="36"/>
  <c r="E111" i="36" s="1"/>
  <c r="E74" i="36"/>
  <c r="E33" i="36"/>
  <c r="E31" i="36"/>
  <c r="E29" i="36"/>
  <c r="C129" i="36"/>
  <c r="C130" i="36" s="1"/>
  <c r="C126" i="36"/>
  <c r="C124" i="36"/>
  <c r="C135" i="36" s="1"/>
  <c r="C118" i="36"/>
  <c r="C106" i="36"/>
  <c r="C105" i="36"/>
  <c r="C103" i="36"/>
  <c r="C102" i="36"/>
  <c r="C100" i="36"/>
  <c r="B101" i="36"/>
  <c r="B125" i="36" s="1"/>
  <c r="C94" i="36"/>
  <c r="C97" i="36" s="1"/>
  <c r="C78" i="36"/>
  <c r="C76" i="36"/>
  <c r="C75" i="36"/>
  <c r="C74" i="36"/>
  <c r="C72" i="36"/>
  <c r="B73" i="36"/>
  <c r="B83" i="36" s="1"/>
  <c r="B99" i="36" s="1"/>
  <c r="B108" i="36" s="1"/>
  <c r="B123" i="36" s="1"/>
  <c r="B132" i="36" s="1"/>
  <c r="B74" i="36"/>
  <c r="B72" i="36"/>
  <c r="B81" i="36" s="1"/>
  <c r="C67" i="36"/>
  <c r="C37" i="36"/>
  <c r="B35" i="36"/>
  <c r="B113" i="36" s="1"/>
  <c r="B36" i="36"/>
  <c r="B34" i="36"/>
  <c r="B112" i="36" s="1"/>
  <c r="B136" i="36" s="1"/>
  <c r="C33" i="36"/>
  <c r="B32" i="36"/>
  <c r="B100" i="36" s="1"/>
  <c r="B110" i="36" s="1"/>
  <c r="B30" i="36"/>
  <c r="C29" i="36"/>
  <c r="B28" i="36"/>
  <c r="B26" i="36"/>
  <c r="C25" i="36"/>
  <c r="B24" i="36"/>
  <c r="C22" i="36"/>
  <c r="C21" i="36"/>
  <c r="C18" i="36"/>
  <c r="C7" i="36"/>
  <c r="F105" i="35"/>
  <c r="C105" i="35" s="1"/>
  <c r="E132" i="35"/>
  <c r="E129" i="35" s="1"/>
  <c r="F130" i="35"/>
  <c r="F129" i="35" s="1"/>
  <c r="C135" i="35"/>
  <c r="C134" i="35"/>
  <c r="G137" i="35"/>
  <c r="G92" i="35"/>
  <c r="M31" i="33" s="1"/>
  <c r="D119" i="35"/>
  <c r="D118" i="35" s="1"/>
  <c r="M116" i="35"/>
  <c r="C113" i="35"/>
  <c r="D112" i="35"/>
  <c r="D111" i="35" s="1"/>
  <c r="F101" i="35"/>
  <c r="D101" i="35"/>
  <c r="H135" i="35"/>
  <c r="M36" i="36" s="1"/>
  <c r="H134" i="35"/>
  <c r="M35" i="36" s="1"/>
  <c r="M113" i="36" s="1"/>
  <c r="H132" i="35"/>
  <c r="M34" i="36" s="1"/>
  <c r="H130" i="35"/>
  <c r="I36" i="36"/>
  <c r="H89" i="35"/>
  <c r="C89" i="35"/>
  <c r="H87" i="35"/>
  <c r="I34" i="36" s="1"/>
  <c r="C87" i="35"/>
  <c r="H85" i="35"/>
  <c r="C85" i="35"/>
  <c r="H105" i="35"/>
  <c r="H102" i="35"/>
  <c r="H100" i="35"/>
  <c r="H60" i="35"/>
  <c r="H55" i="35"/>
  <c r="I53" i="35"/>
  <c r="D53" i="35"/>
  <c r="H119" i="35"/>
  <c r="H74" i="35"/>
  <c r="C74" i="35"/>
  <c r="K61" i="35"/>
  <c r="H113" i="35"/>
  <c r="H71" i="35"/>
  <c r="C71" i="35"/>
  <c r="H68" i="35"/>
  <c r="C68" i="35"/>
  <c r="H67" i="35"/>
  <c r="C67" i="35"/>
  <c r="H23" i="35"/>
  <c r="H26" i="35"/>
  <c r="H32" i="35"/>
  <c r="H38" i="35"/>
  <c r="M38" i="35" s="1"/>
  <c r="H40" i="35"/>
  <c r="H42" i="35"/>
  <c r="H46" i="35"/>
  <c r="C46" i="35"/>
  <c r="M46" i="35" s="1"/>
  <c r="C42" i="35"/>
  <c r="C40" i="35"/>
  <c r="C26" i="35"/>
  <c r="M26" i="35" s="1"/>
  <c r="C23" i="35"/>
  <c r="M23" i="35" s="1"/>
  <c r="C22" i="35"/>
  <c r="C29" i="35"/>
  <c r="M29" i="35" s="1"/>
  <c r="C32" i="35"/>
  <c r="C38" i="35"/>
  <c r="H16" i="35"/>
  <c r="H11" i="35"/>
  <c r="C16" i="35"/>
  <c r="D9" i="35"/>
  <c r="C9" i="35" s="1"/>
  <c r="C11" i="35"/>
  <c r="O7" i="34"/>
  <c r="M67" i="36" s="1"/>
  <c r="M21" i="36"/>
  <c r="O30" i="34"/>
  <c r="M37" i="36"/>
  <c r="M18" i="36"/>
  <c r="P8" i="34"/>
  <c r="N30" i="34" l="1"/>
  <c r="M22" i="35"/>
  <c r="C34" i="36"/>
  <c r="M42" i="35"/>
  <c r="M68" i="35"/>
  <c r="M71" i="35"/>
  <c r="C27" i="36"/>
  <c r="M40" i="35"/>
  <c r="M32" i="35"/>
  <c r="M67" i="35"/>
  <c r="I35" i="36"/>
  <c r="I113" i="36" s="1"/>
  <c r="E34" i="36"/>
  <c r="M115" i="35"/>
  <c r="D106" i="35"/>
  <c r="C101" i="35"/>
  <c r="M8" i="33"/>
  <c r="M7" i="33"/>
  <c r="G139" i="36"/>
  <c r="G143" i="36" s="1"/>
  <c r="G145" i="36" s="1"/>
  <c r="H8" i="33"/>
  <c r="H7" i="33"/>
  <c r="C139" i="36"/>
  <c r="R13" i="33"/>
  <c r="B124" i="36"/>
  <c r="B134" i="36" s="1"/>
  <c r="B114" i="36"/>
  <c r="M73" i="36"/>
  <c r="K29" i="36"/>
  <c r="H53" i="35"/>
  <c r="C53" i="35"/>
  <c r="R31" i="33"/>
  <c r="M101" i="36"/>
  <c r="M11" i="35"/>
  <c r="M55" i="35"/>
  <c r="K72" i="36"/>
  <c r="K105" i="36"/>
  <c r="M100" i="35"/>
  <c r="K102" i="36"/>
  <c r="K31" i="36"/>
  <c r="M16" i="35"/>
  <c r="C130" i="35"/>
  <c r="M130" i="35" s="1"/>
  <c r="D47" i="35"/>
  <c r="C113" i="36"/>
  <c r="E113" i="36"/>
  <c r="E36" i="36"/>
  <c r="C73" i="36"/>
  <c r="C84" i="36" s="1"/>
  <c r="C112" i="35"/>
  <c r="M112" i="35" s="1"/>
  <c r="C116" i="35"/>
  <c r="F106" i="35"/>
  <c r="F98" i="35"/>
  <c r="K33" i="36"/>
  <c r="M60" i="35"/>
  <c r="J17" i="35"/>
  <c r="P23" i="34"/>
  <c r="K100" i="36"/>
  <c r="K124" i="36"/>
  <c r="K7" i="36"/>
  <c r="K18" i="36"/>
  <c r="K103" i="36"/>
  <c r="K106" i="36"/>
  <c r="K76" i="36"/>
  <c r="K79" i="36"/>
  <c r="K74" i="36"/>
  <c r="M134" i="35"/>
  <c r="H84" i="35"/>
  <c r="M105" i="35"/>
  <c r="M94" i="36"/>
  <c r="K21" i="36"/>
  <c r="K78" i="36"/>
  <c r="H28" i="35"/>
  <c r="K25" i="36"/>
  <c r="K10" i="36"/>
  <c r="D61" i="35"/>
  <c r="D92" i="35" s="1"/>
  <c r="J31" i="33" s="1"/>
  <c r="C119" i="35"/>
  <c r="M119" i="35" s="1"/>
  <c r="C28" i="35"/>
  <c r="K75" i="36"/>
  <c r="K135" i="36"/>
  <c r="K37" i="36"/>
  <c r="C82" i="36"/>
  <c r="K82" i="36" s="1"/>
  <c r="C111" i="36"/>
  <c r="K111" i="36" s="1"/>
  <c r="K118" i="36"/>
  <c r="K129" i="36"/>
  <c r="F17" i="35"/>
  <c r="M113" i="35"/>
  <c r="C66" i="35"/>
  <c r="M66" i="35" s="1"/>
  <c r="M85" i="35"/>
  <c r="M87" i="35"/>
  <c r="G34" i="36"/>
  <c r="M89" i="35"/>
  <c r="G35" i="36"/>
  <c r="K35" i="36" s="1"/>
  <c r="G36" i="36"/>
  <c r="K36" i="36" s="1"/>
  <c r="G113" i="36"/>
  <c r="M103" i="36"/>
  <c r="K114" i="36"/>
  <c r="C19" i="36"/>
  <c r="C116" i="36"/>
  <c r="C125" i="36" s="1"/>
  <c r="C121" i="36"/>
  <c r="K67" i="36"/>
  <c r="K94" i="36"/>
  <c r="K126" i="36"/>
  <c r="M70" i="36"/>
  <c r="G116" i="36"/>
  <c r="G22" i="36"/>
  <c r="K22" i="36" s="1"/>
  <c r="G19" i="36"/>
  <c r="G70" i="36"/>
  <c r="G73" i="36"/>
  <c r="G84" i="36" s="1"/>
  <c r="G97" i="36"/>
  <c r="K97" i="36" s="1"/>
  <c r="C91" i="36"/>
  <c r="C70" i="36"/>
  <c r="M135" i="35"/>
  <c r="I61" i="35"/>
  <c r="K92" i="35"/>
  <c r="M74" i="35"/>
  <c r="J61" i="35"/>
  <c r="M56" i="35"/>
  <c r="F92" i="35"/>
  <c r="L31" i="33" s="1"/>
  <c r="C132" i="35"/>
  <c r="M132" i="35" s="1"/>
  <c r="C84" i="35"/>
  <c r="C73" i="35"/>
  <c r="E61" i="35"/>
  <c r="E92" i="35" s="1"/>
  <c r="K31" i="33" s="1"/>
  <c r="D98" i="35"/>
  <c r="H21" i="35"/>
  <c r="H39" i="35"/>
  <c r="K47" i="35"/>
  <c r="C39" i="35"/>
  <c r="E17" i="35"/>
  <c r="C21" i="35"/>
  <c r="I36" i="34"/>
  <c r="L30" i="34"/>
  <c r="I127" i="36" s="1"/>
  <c r="K30" i="34"/>
  <c r="I29" i="34"/>
  <c r="I37" i="36" s="1"/>
  <c r="I137" i="36" s="1"/>
  <c r="I22" i="34"/>
  <c r="I18" i="36" s="1"/>
  <c r="I16" i="34"/>
  <c r="I7" i="34" s="1"/>
  <c r="K8" i="34"/>
  <c r="K7" i="34"/>
  <c r="K23" i="34" s="1"/>
  <c r="J7" i="34"/>
  <c r="I67" i="36" s="1"/>
  <c r="I91" i="36" s="1"/>
  <c r="I101" i="36" s="1"/>
  <c r="F7" i="34"/>
  <c r="E7" i="34"/>
  <c r="F8" i="34"/>
  <c r="E103" i="36"/>
  <c r="G30" i="34"/>
  <c r="E127" i="36" s="1"/>
  <c r="E76" i="36"/>
  <c r="E21" i="36"/>
  <c r="D29" i="34"/>
  <c r="D22" i="34"/>
  <c r="D16" i="34"/>
  <c r="Q30" i="33"/>
  <c r="P30" i="33"/>
  <c r="Q22" i="33"/>
  <c r="P22" i="33"/>
  <c r="O22" i="33"/>
  <c r="Q35" i="33"/>
  <c r="P35" i="33"/>
  <c r="O35" i="33"/>
  <c r="Q33" i="33"/>
  <c r="P33" i="33"/>
  <c r="O33" i="33"/>
  <c r="Q29" i="33"/>
  <c r="O29" i="33"/>
  <c r="Q16" i="33"/>
  <c r="P16" i="33"/>
  <c r="O16" i="33"/>
  <c r="Q12" i="33"/>
  <c r="Q8" i="33" s="1"/>
  <c r="P11" i="33"/>
  <c r="P8" i="33" s="1"/>
  <c r="M28" i="35" l="1"/>
  <c r="K34" i="36"/>
  <c r="M39" i="35"/>
  <c r="I10" i="36"/>
  <c r="I13" i="36" s="1"/>
  <c r="I27" i="36" s="1"/>
  <c r="C111" i="35"/>
  <c r="M111" i="35" s="1"/>
  <c r="G151" i="36"/>
  <c r="G149" i="36"/>
  <c r="N33" i="33"/>
  <c r="N30" i="33"/>
  <c r="C123" i="36"/>
  <c r="R7" i="33"/>
  <c r="R8" i="33"/>
  <c r="C143" i="36"/>
  <c r="C145" i="36" s="1"/>
  <c r="K139" i="36"/>
  <c r="K143" i="36" s="1"/>
  <c r="K145" i="36" s="1"/>
  <c r="G125" i="36"/>
  <c r="G123" i="36" s="1"/>
  <c r="G133" i="36" s="1"/>
  <c r="I30" i="34"/>
  <c r="H61" i="35"/>
  <c r="F47" i="35"/>
  <c r="G31" i="33" s="1"/>
  <c r="Q31" i="33" s="1"/>
  <c r="C98" i="35"/>
  <c r="I31" i="33"/>
  <c r="E31" i="33"/>
  <c r="E47" i="35"/>
  <c r="T30" i="34"/>
  <c r="U30" i="34"/>
  <c r="K84" i="36"/>
  <c r="K113" i="36"/>
  <c r="I92" i="35"/>
  <c r="J92" i="35"/>
  <c r="J47" i="35"/>
  <c r="S16" i="34"/>
  <c r="E86" i="36"/>
  <c r="C86" i="36"/>
  <c r="K86" i="36" s="1"/>
  <c r="S36" i="34"/>
  <c r="M97" i="36"/>
  <c r="M99" i="36" s="1"/>
  <c r="E67" i="36"/>
  <c r="E91" i="36" s="1"/>
  <c r="E101" i="36" s="1"/>
  <c r="T7" i="34"/>
  <c r="E37" i="36"/>
  <c r="S29" i="34"/>
  <c r="V30" i="34"/>
  <c r="U8" i="34"/>
  <c r="F23" i="34"/>
  <c r="U7" i="34"/>
  <c r="I21" i="36"/>
  <c r="S33" i="34"/>
  <c r="E18" i="36"/>
  <c r="S22" i="34"/>
  <c r="C17" i="35"/>
  <c r="C47" i="35" s="1"/>
  <c r="M53" i="35"/>
  <c r="N7" i="34"/>
  <c r="M10" i="36" s="1"/>
  <c r="M13" i="36" s="1"/>
  <c r="N23" i="34"/>
  <c r="I23" i="34"/>
  <c r="D7" i="34"/>
  <c r="D23" i="34"/>
  <c r="K89" i="36"/>
  <c r="G31" i="34"/>
  <c r="L31" i="34"/>
  <c r="K112" i="36"/>
  <c r="Q31" i="34"/>
  <c r="D137" i="35"/>
  <c r="Q7" i="33"/>
  <c r="Q23" i="33" s="1"/>
  <c r="P7" i="33"/>
  <c r="P23" i="33" s="1"/>
  <c r="N29" i="33"/>
  <c r="N16" i="33"/>
  <c r="O7" i="33"/>
  <c r="O23" i="33" s="1"/>
  <c r="E94" i="36"/>
  <c r="E97" i="36" s="1"/>
  <c r="G12" i="34"/>
  <c r="Q8" i="34"/>
  <c r="I94" i="36"/>
  <c r="I97" i="36" s="1"/>
  <c r="I99" i="36" s="1"/>
  <c r="I109" i="36" s="1"/>
  <c r="L12" i="34"/>
  <c r="E137" i="35"/>
  <c r="N35" i="33"/>
  <c r="N22" i="33"/>
  <c r="K26" i="36"/>
  <c r="K132" i="36" s="1"/>
  <c r="G27" i="36"/>
  <c r="K27" i="36" s="1"/>
  <c r="E22" i="36"/>
  <c r="I76" i="36"/>
  <c r="I22" i="36"/>
  <c r="I103" i="36"/>
  <c r="I70" i="36"/>
  <c r="K73" i="36"/>
  <c r="K121" i="36"/>
  <c r="K19" i="36"/>
  <c r="K70" i="36"/>
  <c r="C101" i="36"/>
  <c r="K116" i="36"/>
  <c r="K137" i="36"/>
  <c r="G91" i="36"/>
  <c r="G101" i="36" s="1"/>
  <c r="G99" i="36" s="1"/>
  <c r="G109" i="36" s="1"/>
  <c r="F137" i="35"/>
  <c r="C118" i="35"/>
  <c r="M118" i="35" s="1"/>
  <c r="M73" i="35"/>
  <c r="M84" i="35"/>
  <c r="C61" i="35"/>
  <c r="C129" i="35"/>
  <c r="M21" i="35"/>
  <c r="H17" i="35"/>
  <c r="D30" i="34"/>
  <c r="I19" i="36" l="1"/>
  <c r="K125" i="36"/>
  <c r="K123" i="36"/>
  <c r="I7" i="36"/>
  <c r="G7" i="34"/>
  <c r="S7" i="34"/>
  <c r="K149" i="36"/>
  <c r="K151" i="36"/>
  <c r="C149" i="36"/>
  <c r="C151" i="36"/>
  <c r="E70" i="36"/>
  <c r="O31" i="33"/>
  <c r="M27" i="36"/>
  <c r="M19" i="36"/>
  <c r="F31" i="33"/>
  <c r="D31" i="33" s="1"/>
  <c r="K31" i="34"/>
  <c r="F31" i="34"/>
  <c r="J31" i="34"/>
  <c r="U23" i="34"/>
  <c r="S23" i="34"/>
  <c r="H92" i="35"/>
  <c r="E99" i="36"/>
  <c r="E109" i="36" s="1"/>
  <c r="M109" i="36"/>
  <c r="S30" i="34"/>
  <c r="V12" i="34"/>
  <c r="V31" i="34"/>
  <c r="I72" i="36"/>
  <c r="I25" i="36"/>
  <c r="E10" i="36"/>
  <c r="E13" i="36" s="1"/>
  <c r="E27" i="36" s="1"/>
  <c r="C106" i="35"/>
  <c r="M7" i="36"/>
  <c r="Q23" i="34"/>
  <c r="E116" i="36"/>
  <c r="E125" i="36" s="1"/>
  <c r="N23" i="33"/>
  <c r="N7" i="33"/>
  <c r="G8" i="34"/>
  <c r="I116" i="36"/>
  <c r="I125" i="36" s="1"/>
  <c r="L8" i="34"/>
  <c r="L7" i="34"/>
  <c r="I139" i="36" s="1"/>
  <c r="I143" i="36" s="1"/>
  <c r="I145" i="36" s="1"/>
  <c r="K91" i="36"/>
  <c r="C99" i="36"/>
  <c r="K101" i="36"/>
  <c r="K127" i="36"/>
  <c r="K130" i="36" s="1"/>
  <c r="M61" i="35"/>
  <c r="C92" i="35"/>
  <c r="M129" i="35"/>
  <c r="M17" i="35"/>
  <c r="I31" i="34" l="1"/>
  <c r="I151" i="36"/>
  <c r="I149" i="36"/>
  <c r="E139" i="36"/>
  <c r="E143" i="36" s="1"/>
  <c r="E145" i="36" s="1"/>
  <c r="H8" i="34"/>
  <c r="H7" i="34"/>
  <c r="M7" i="34"/>
  <c r="M8" i="34"/>
  <c r="P31" i="33"/>
  <c r="U31" i="34"/>
  <c r="M133" i="36"/>
  <c r="M92" i="35"/>
  <c r="C137" i="35"/>
  <c r="M106" i="35"/>
  <c r="V7" i="34"/>
  <c r="V8" i="34"/>
  <c r="E19" i="36"/>
  <c r="I82" i="36"/>
  <c r="I73" i="36"/>
  <c r="I84" i="36" s="1"/>
  <c r="M25" i="36"/>
  <c r="E72" i="36"/>
  <c r="E25" i="36"/>
  <c r="E7" i="36"/>
  <c r="I118" i="36"/>
  <c r="I121" i="36" s="1"/>
  <c r="L23" i="34"/>
  <c r="E118" i="36"/>
  <c r="E121" i="36" s="1"/>
  <c r="G23" i="34"/>
  <c r="C109" i="36"/>
  <c r="K109" i="36" s="1"/>
  <c r="K99" i="36"/>
  <c r="C133" i="36"/>
  <c r="K133" i="36" s="1"/>
  <c r="B85" i="36"/>
  <c r="B96" i="35"/>
  <c r="C96" i="35" s="1"/>
  <c r="D96" i="35" s="1"/>
  <c r="E96" i="35" s="1"/>
  <c r="F96" i="35" s="1"/>
  <c r="G96" i="35" s="1"/>
  <c r="H96" i="35" s="1"/>
  <c r="I96" i="35" s="1"/>
  <c r="J96" i="35" s="1"/>
  <c r="K96" i="35" s="1"/>
  <c r="L96" i="35" s="1"/>
  <c r="M96" i="35" s="1"/>
  <c r="N96" i="35" s="1"/>
  <c r="O96" i="35" s="1"/>
  <c r="P96" i="35" s="1"/>
  <c r="Q96" i="35" s="1"/>
  <c r="R96" i="35" s="1"/>
  <c r="S96" i="35" s="1"/>
  <c r="T96" i="35" s="1"/>
  <c r="U96" i="35" s="1"/>
  <c r="V96" i="35" s="1"/>
  <c r="W96" i="35" s="1"/>
  <c r="B51" i="35"/>
  <c r="C51" i="35" s="1"/>
  <c r="D51" i="35" s="1"/>
  <c r="E51" i="35" s="1"/>
  <c r="F51" i="35" s="1"/>
  <c r="G51" i="35" s="1"/>
  <c r="H51" i="35" s="1"/>
  <c r="I51" i="35" s="1"/>
  <c r="J51" i="35" s="1"/>
  <c r="K51" i="35" s="1"/>
  <c r="L51" i="35" s="1"/>
  <c r="M51" i="35" s="1"/>
  <c r="N51" i="35" s="1"/>
  <c r="O51" i="35" s="1"/>
  <c r="P51" i="35" s="1"/>
  <c r="Q51" i="35" s="1"/>
  <c r="R51" i="35" s="1"/>
  <c r="S51" i="35" s="1"/>
  <c r="T51" i="35" s="1"/>
  <c r="U51" i="35" s="1"/>
  <c r="V51" i="35" s="1"/>
  <c r="W51" i="35" s="1"/>
  <c r="B7" i="35"/>
  <c r="C7" i="35" s="1"/>
  <c r="D7" i="35" s="1"/>
  <c r="E7" i="35" s="1"/>
  <c r="F7" i="35" s="1"/>
  <c r="G7" i="35" s="1"/>
  <c r="H7" i="35" s="1"/>
  <c r="I7" i="35" s="1"/>
  <c r="J7" i="35" s="1"/>
  <c r="K7" i="35" s="1"/>
  <c r="L7" i="35" s="1"/>
  <c r="M7" i="35" s="1"/>
  <c r="N7" i="35" s="1"/>
  <c r="O7" i="35" s="1"/>
  <c r="P7" i="35" s="1"/>
  <c r="Q7" i="35" s="1"/>
  <c r="R7" i="35" s="1"/>
  <c r="S7" i="35" s="1"/>
  <c r="T7" i="35" s="1"/>
  <c r="U7" i="35" s="1"/>
  <c r="V7" i="35" s="1"/>
  <c r="W7" i="35" s="1"/>
  <c r="N6" i="34"/>
  <c r="O6" i="34" s="1"/>
  <c r="P6" i="34" s="1"/>
  <c r="Q6" i="34" s="1"/>
  <c r="R6" i="34" s="1"/>
  <c r="I6" i="34"/>
  <c r="J6" i="34" s="1"/>
  <c r="K6" i="34" s="1"/>
  <c r="L6" i="34" s="1"/>
  <c r="M6" i="34" s="1"/>
  <c r="D6" i="34"/>
  <c r="E6" i="34" s="1"/>
  <c r="F6" i="34" s="1"/>
  <c r="G6" i="34" s="1"/>
  <c r="H6" i="34" s="1"/>
  <c r="N4" i="34"/>
  <c r="I4" i="34"/>
  <c r="A52" i="35" s="1"/>
  <c r="D4" i="34"/>
  <c r="A8" i="35" s="1"/>
  <c r="C5" i="36" s="1"/>
  <c r="A3" i="36"/>
  <c r="N6" i="33"/>
  <c r="O6" i="33" s="1"/>
  <c r="P6" i="33" s="1"/>
  <c r="Q6" i="33" s="1"/>
  <c r="R6" i="33" s="1"/>
  <c r="I6" i="33"/>
  <c r="J6" i="33" s="1"/>
  <c r="K6" i="33" s="1"/>
  <c r="L6" i="33" s="1"/>
  <c r="M6" i="33" s="1"/>
  <c r="D6" i="33"/>
  <c r="E6" i="33" s="1"/>
  <c r="F6" i="33" s="1"/>
  <c r="G6" i="33" s="1"/>
  <c r="H6" i="33" s="1"/>
  <c r="E149" i="36" l="1"/>
  <c r="E151" i="36"/>
  <c r="E123" i="36"/>
  <c r="I123" i="36"/>
  <c r="N31" i="33"/>
  <c r="V23" i="34"/>
  <c r="E82" i="36"/>
  <c r="E73" i="36"/>
  <c r="E84" i="36" s="1"/>
  <c r="M82" i="36"/>
  <c r="M84" i="36"/>
  <c r="I133" i="36"/>
  <c r="E133" i="36"/>
  <c r="G5" i="36"/>
  <c r="K5" i="36"/>
  <c r="A97" i="35"/>
  <c r="D28" i="33"/>
  <c r="I28" i="33"/>
  <c r="N28" i="33"/>
  <c r="D27" i="33"/>
  <c r="E26" i="33"/>
  <c r="I27" i="33"/>
  <c r="I26" i="33"/>
  <c r="D26" i="33" l="1"/>
  <c r="O26" i="33"/>
  <c r="N26" i="33" s="1"/>
  <c r="N27" i="33"/>
  <c r="I27" i="34"/>
  <c r="I26" i="34"/>
  <c r="T27" i="34"/>
  <c r="D27" i="34"/>
  <c r="E26" i="34"/>
  <c r="T26" i="34" l="1"/>
  <c r="S27" i="34"/>
  <c r="D26" i="34"/>
  <c r="S26" i="34" l="1"/>
  <c r="I9" i="35"/>
  <c r="H12" i="35"/>
  <c r="M12" i="35" s="1"/>
  <c r="I98" i="35"/>
  <c r="I137" i="35" l="1"/>
  <c r="O31" i="34" s="1"/>
  <c r="N31" i="34" s="1"/>
  <c r="H98" i="35"/>
  <c r="H101" i="35"/>
  <c r="M101" i="35" s="1"/>
  <c r="I47" i="35"/>
  <c r="H9" i="35"/>
  <c r="E31" i="34" l="1"/>
  <c r="H47" i="35"/>
  <c r="M47" i="35" s="1"/>
  <c r="M9" i="35"/>
  <c r="M98" i="35"/>
  <c r="H137" i="35"/>
  <c r="M137" i="35" s="1"/>
  <c r="T31" i="34" l="1"/>
  <c r="D31" i="34"/>
  <c r="S31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Osokina</author>
  </authors>
  <commentList>
    <comment ref="Q29" authorId="0" shapeId="0" xr:uid="{00D88A08-BE0E-4627-B2E0-68452AA88E3A}">
      <text>
        <r>
          <rPr>
            <b/>
            <sz val="9"/>
            <color indexed="81"/>
            <rFont val="Tahoma"/>
            <charset val="1"/>
          </rPr>
          <t>Osokina: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41" authorId="0" shapeId="0" xr:uid="{40EA3F9F-F9D0-495F-9963-76A769BC51A8}">
      <text>
        <r>
          <rPr>
            <b/>
            <sz val="9"/>
            <color indexed="81"/>
            <rFont val="Tahoma"/>
            <family val="2"/>
            <charset val="204"/>
          </rPr>
          <t>Osokina: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<sst xmlns="http://schemas.openxmlformats.org/spreadsheetml/2006/main" count="722" uniqueCount="308">
  <si>
    <t>Всего</t>
  </si>
  <si>
    <t>%</t>
  </si>
  <si>
    <t>1.1.</t>
  </si>
  <si>
    <t>1.2.</t>
  </si>
  <si>
    <t>1.3.</t>
  </si>
  <si>
    <t>1.4.</t>
  </si>
  <si>
    <t>ВН</t>
  </si>
  <si>
    <t>СН1</t>
  </si>
  <si>
    <t>СН2</t>
  </si>
  <si>
    <t>НН</t>
  </si>
  <si>
    <t>4.1.</t>
  </si>
  <si>
    <t>4.2.</t>
  </si>
  <si>
    <t>Наименование показателя</t>
  </si>
  <si>
    <t>от других поставщиков</t>
  </si>
  <si>
    <t>Группа потребителей</t>
  </si>
  <si>
    <t>1.</t>
  </si>
  <si>
    <t>Население</t>
  </si>
  <si>
    <t>Население с 0,7</t>
  </si>
  <si>
    <t>Население без 0,7</t>
  </si>
  <si>
    <t>2.</t>
  </si>
  <si>
    <t>Прочие потребители</t>
  </si>
  <si>
    <t>3.</t>
  </si>
  <si>
    <t>4.</t>
  </si>
  <si>
    <t>2</t>
  </si>
  <si>
    <t>14</t>
  </si>
  <si>
    <t>1.1</t>
  </si>
  <si>
    <t>1.2</t>
  </si>
  <si>
    <t>4.3.</t>
  </si>
  <si>
    <t>Баланс электрической энергии по сетям ВН, СН1, СН2, и НН</t>
  </si>
  <si>
    <t>№ п.п.</t>
  </si>
  <si>
    <t>Показатели</t>
  </si>
  <si>
    <t>Ед. измер</t>
  </si>
  <si>
    <t xml:space="preserve">Поступление эл.энергии в сеть , ВСЕГО </t>
  </si>
  <si>
    <t>тыс.кВтч</t>
  </si>
  <si>
    <t>из смежной сети, всего</t>
  </si>
  <si>
    <t xml:space="preserve">    в том числе из сети</t>
  </si>
  <si>
    <t>МСК</t>
  </si>
  <si>
    <t>млн.кВтч</t>
  </si>
  <si>
    <t xml:space="preserve">от электростанций ПЭ (ЭСО) </t>
  </si>
  <si>
    <t xml:space="preserve">от других поставщиков </t>
  </si>
  <si>
    <t>Потери электроэнергии в сети всего</t>
  </si>
  <si>
    <t>то же в % (п.1.1/п.1.3)</t>
  </si>
  <si>
    <t>2.1</t>
  </si>
  <si>
    <t>в т.ч.от пропуска для собственных нужд, в т.ч.</t>
  </si>
  <si>
    <t>2.1.1</t>
  </si>
  <si>
    <t>покупка у сбытовой компании 1 (наименование сбытовой организации)</t>
  </si>
  <si>
    <t>2.2</t>
  </si>
  <si>
    <t>в т.ч от пропуска сторонним потребителям</t>
  </si>
  <si>
    <t>2.2.1</t>
  </si>
  <si>
    <t xml:space="preserve">Расход электроэнергии на произв и хоз.нужды </t>
  </si>
  <si>
    <t xml:space="preserve">Полезный отпуск из сети </t>
  </si>
  <si>
    <t>всего потребителям (согласно п.1.6)</t>
  </si>
  <si>
    <t>из них:</t>
  </si>
  <si>
    <t>потребителям, присоединенным к центру питания(подстанции)</t>
  </si>
  <si>
    <t>потребителям, присоединенным к центру питания(генераторное напряжение)</t>
  </si>
  <si>
    <t>сальдо переток в смежные сетевые организации</t>
  </si>
  <si>
    <t>сальдо переток в сопредельные регионы</t>
  </si>
  <si>
    <t xml:space="preserve">Поступление мощности в сеть , ВСЕГО </t>
  </si>
  <si>
    <t>МВТ</t>
  </si>
  <si>
    <t xml:space="preserve">от электростанций </t>
  </si>
  <si>
    <t xml:space="preserve">от других сетевых организаций </t>
  </si>
  <si>
    <t xml:space="preserve">Потери в сети </t>
  </si>
  <si>
    <t xml:space="preserve">то же в % </t>
  </si>
  <si>
    <r>
      <t>Мощность</t>
    </r>
    <r>
      <rPr>
        <sz val="11"/>
        <rFont val="Times New Roman"/>
        <family val="1"/>
        <charset val="204"/>
      </rPr>
      <t xml:space="preserve"> на производственные и хоз.нужды </t>
    </r>
  </si>
  <si>
    <t xml:space="preserve">Полезный отпуск мощности потребителям </t>
  </si>
  <si>
    <t>потребителям, присоединенным к центру питания</t>
  </si>
  <si>
    <t>потребителям присоединенным к сетям МСК (последняя миля)</t>
  </si>
  <si>
    <t>на генераторном напряжении</t>
  </si>
  <si>
    <t>Таблица № П1.6.</t>
  </si>
  <si>
    <t>Структура полезного отпуска электрической энергии (мощности) по группам потребителей ЭСО</t>
  </si>
  <si>
    <t>№</t>
  </si>
  <si>
    <t>Объем полезного отпуска электроэнергии, млн.кВтч.</t>
  </si>
  <si>
    <t xml:space="preserve">Заявленная (расчетная) мощность, МВт. </t>
  </si>
  <si>
    <t>Число часов использования, час</t>
  </si>
  <si>
    <t>Количество точек поставки, шт</t>
  </si>
  <si>
    <t xml:space="preserve">Доля потребления на разных диапазонах напряжений, % </t>
  </si>
  <si>
    <t xml:space="preserve">Всего </t>
  </si>
  <si>
    <t>СН11</t>
  </si>
  <si>
    <t>1.1.1</t>
  </si>
  <si>
    <t xml:space="preserve">    городское с электроплитами</t>
  </si>
  <si>
    <t>1.1.2</t>
  </si>
  <si>
    <t xml:space="preserve">    сельское</t>
  </si>
  <si>
    <t>1.1.3</t>
  </si>
  <si>
    <t xml:space="preserve">    садоводческие</t>
  </si>
  <si>
    <t>1.2.1</t>
  </si>
  <si>
    <t>1.2.2</t>
  </si>
  <si>
    <t xml:space="preserve">    приравненные к населению</t>
  </si>
  <si>
    <t>Базовые потребители</t>
  </si>
  <si>
    <t>Потребитель 1</t>
  </si>
  <si>
    <t>Потребитель 2</t>
  </si>
  <si>
    <t>Потребитель i</t>
  </si>
  <si>
    <t>Одноставочные потребители</t>
  </si>
  <si>
    <t>2.3</t>
  </si>
  <si>
    <t>Двухставочные потребители</t>
  </si>
  <si>
    <t>3</t>
  </si>
  <si>
    <t>Отдача в смежные сетевые организации</t>
  </si>
  <si>
    <t>4</t>
  </si>
  <si>
    <t xml:space="preserve">Итого </t>
  </si>
  <si>
    <t xml:space="preserve">                                                          </t>
  </si>
  <si>
    <t>Таблица N П1.30</t>
  </si>
  <si>
    <t>№ П/П</t>
  </si>
  <si>
    <t>Отпуск ЭЭ, тыс. кВт.ч</t>
  </si>
  <si>
    <t>Присоединенная мощность,                                              МВА</t>
  </si>
  <si>
    <t xml:space="preserve">Поступление электроэнергии  в сеть - всего </t>
  </si>
  <si>
    <t xml:space="preserve">в т.ч. из </t>
  </si>
  <si>
    <t xml:space="preserve">не сетевых организаций </t>
  </si>
  <si>
    <t xml:space="preserve">сетевых организаций </t>
  </si>
  <si>
    <t xml:space="preserve">в т.ч. из      </t>
  </si>
  <si>
    <t xml:space="preserve">сетевой организации 1   </t>
  </si>
  <si>
    <t xml:space="preserve">сетевой организации 2 </t>
  </si>
  <si>
    <t>1.2.3</t>
  </si>
  <si>
    <t xml:space="preserve">...       </t>
  </si>
  <si>
    <t>Потери электроэнергии - всего</t>
  </si>
  <si>
    <t xml:space="preserve">Отпуск (передача) электроэнергии сетевыми предприятиями - всего     </t>
  </si>
  <si>
    <t xml:space="preserve">в т.ч. </t>
  </si>
  <si>
    <t>3.1</t>
  </si>
  <si>
    <t xml:space="preserve">не сетевым организациям  </t>
  </si>
  <si>
    <t>3.2</t>
  </si>
  <si>
    <t>сетевым организациям</t>
  </si>
  <si>
    <t xml:space="preserve">в т.ч.    </t>
  </si>
  <si>
    <t>3.2.1</t>
  </si>
  <si>
    <t>3.2.1.1</t>
  </si>
  <si>
    <t xml:space="preserve">также в сальдированном выражении (п. 3.2.1 - п. 1.2.1) </t>
  </si>
  <si>
    <t>3.2.2</t>
  </si>
  <si>
    <t>3.2.2.1</t>
  </si>
  <si>
    <t xml:space="preserve">также в сальдированном выражении (п. 3.2.2 - п. 1.2.2) </t>
  </si>
  <si>
    <t>3.2.3</t>
  </si>
  <si>
    <t>Поступление электроэнергии в ЕНЭС</t>
  </si>
  <si>
    <t>4.1</t>
  </si>
  <si>
    <t>4.2</t>
  </si>
  <si>
    <t>4.2.1</t>
  </si>
  <si>
    <t>4.2.2</t>
  </si>
  <si>
    <t>……</t>
  </si>
  <si>
    <t>5</t>
  </si>
  <si>
    <t>Потери электроэнергии</t>
  </si>
  <si>
    <t>6</t>
  </si>
  <si>
    <t xml:space="preserve">Отпуск (передача) электроэнергии    </t>
  </si>
  <si>
    <t>6.1</t>
  </si>
  <si>
    <t>6.2</t>
  </si>
  <si>
    <t>6.2.1</t>
  </si>
  <si>
    <t>6.2.1.1</t>
  </si>
  <si>
    <t xml:space="preserve">также в сальдированном выражении (п. 6.2.1 - п. 4.2.1) </t>
  </si>
  <si>
    <t>6.2.2</t>
  </si>
  <si>
    <t>6.2.2.1</t>
  </si>
  <si>
    <t>7</t>
  </si>
  <si>
    <t xml:space="preserve">Трансформировано из сети ЕНС в </t>
  </si>
  <si>
    <t>8</t>
  </si>
  <si>
    <t>- ВН</t>
  </si>
  <si>
    <t>9</t>
  </si>
  <si>
    <t>- CН 1</t>
  </si>
  <si>
    <t>10</t>
  </si>
  <si>
    <t>- CН 2</t>
  </si>
  <si>
    <t>11</t>
  </si>
  <si>
    <t xml:space="preserve">- НН </t>
  </si>
  <si>
    <t>12</t>
  </si>
  <si>
    <t>Поступление электроэнергии  в сеть ВН 110 кВ</t>
  </si>
  <si>
    <t>12.1</t>
  </si>
  <si>
    <t>не сетевых организаций (генерация)</t>
  </si>
  <si>
    <t>12.2</t>
  </si>
  <si>
    <t>12.2.1</t>
  </si>
  <si>
    <t>12.2.2</t>
  </si>
  <si>
    <t>12.2.3</t>
  </si>
  <si>
    <t>13</t>
  </si>
  <si>
    <t>14.1</t>
  </si>
  <si>
    <t>14.2</t>
  </si>
  <si>
    <t>14.2.1</t>
  </si>
  <si>
    <t>14.2.1.1</t>
  </si>
  <si>
    <t xml:space="preserve">также в сальдированном выражении (п. 14.2.1 - п. 12.2.1) </t>
  </si>
  <si>
    <t>14.2.2</t>
  </si>
  <si>
    <t>14.2.2.1</t>
  </si>
  <si>
    <t xml:space="preserve">также в сальдированном выражении (п. 14.2.2 - п. 12.2.2) </t>
  </si>
  <si>
    <t>14.2.3</t>
  </si>
  <si>
    <t>14.2.3.1</t>
  </si>
  <si>
    <t xml:space="preserve">также в сальдированном выражении (п. 14.2.3 - п. 12.2.3) </t>
  </si>
  <si>
    <t>15</t>
  </si>
  <si>
    <t xml:space="preserve">Трансформировано из сети 110 кВ в </t>
  </si>
  <si>
    <t>16</t>
  </si>
  <si>
    <t>17</t>
  </si>
  <si>
    <t>18</t>
  </si>
  <si>
    <t>19</t>
  </si>
  <si>
    <t>Поступление электроэнергии  в сеть СН 1</t>
  </si>
  <si>
    <t>19.1</t>
  </si>
  <si>
    <t>19.2</t>
  </si>
  <si>
    <t>19.2.1</t>
  </si>
  <si>
    <t>19.2.2</t>
  </si>
  <si>
    <t>19.2.3</t>
  </si>
  <si>
    <t>20</t>
  </si>
  <si>
    <t>21</t>
  </si>
  <si>
    <t>21.2</t>
  </si>
  <si>
    <t>22</t>
  </si>
  <si>
    <t xml:space="preserve">Трансформировано из сети 35 кВ в </t>
  </si>
  <si>
    <t>23</t>
  </si>
  <si>
    <t>24</t>
  </si>
  <si>
    <t>25</t>
  </si>
  <si>
    <t>Поступление электроэнергии  в сеть СН 2</t>
  </si>
  <si>
    <t>25.1</t>
  </si>
  <si>
    <t>25.2</t>
  </si>
  <si>
    <t>25.2.1</t>
  </si>
  <si>
    <t>25.2.2</t>
  </si>
  <si>
    <t>25.2.3</t>
  </si>
  <si>
    <t>26</t>
  </si>
  <si>
    <t>27</t>
  </si>
  <si>
    <t>27.1</t>
  </si>
  <si>
    <t>27.2</t>
  </si>
  <si>
    <t>27.2.1</t>
  </si>
  <si>
    <t>27.2.1.1</t>
  </si>
  <si>
    <t>27.2.2</t>
  </si>
  <si>
    <t>27.2.2.1</t>
  </si>
  <si>
    <t>27.2.3</t>
  </si>
  <si>
    <t>28</t>
  </si>
  <si>
    <t xml:space="preserve">Трансформировано из сети 10 - 6 кВ в </t>
  </si>
  <si>
    <t>29</t>
  </si>
  <si>
    <t>30</t>
  </si>
  <si>
    <t>Поступление электроэнергии  в сеть НН</t>
  </si>
  <si>
    <t>30.1</t>
  </si>
  <si>
    <t>30.2</t>
  </si>
  <si>
    <t>30.2.1</t>
  </si>
  <si>
    <t>30.2.2</t>
  </si>
  <si>
    <t>31</t>
  </si>
  <si>
    <t>32</t>
  </si>
  <si>
    <t>32.1</t>
  </si>
  <si>
    <t>32.2</t>
  </si>
  <si>
    <t>32.2.1</t>
  </si>
  <si>
    <t>32.2.1.1</t>
  </si>
  <si>
    <t xml:space="preserve">также в сальдированном выражении (п. 27.2.1 - п. 25.2.1) </t>
  </si>
  <si>
    <t>32.2.2</t>
  </si>
  <si>
    <t>32.2.2.1</t>
  </si>
  <si>
    <t xml:space="preserve">также в сальдированном выражении (п. 27.2.2 - п. 25.2.2) </t>
  </si>
  <si>
    <t>Баланс электрической мощности по уровням напряжения</t>
  </si>
  <si>
    <t>покупка у сбытовой компании ОАО "Кузбассэнергосбыт"</t>
  </si>
  <si>
    <t>ООО "ЭСКК" (АО "Черниговец")</t>
  </si>
  <si>
    <t>ООО "Металлэнергофинанс" (ОАО "Шахта Алардинская")</t>
  </si>
  <si>
    <t>ООО "Лукойл-Энергосервис"( ООО "Разрез Пермяковский")</t>
  </si>
  <si>
    <t>ООО "ГлавЭнергоСбыт"( ООО "СУЭК-Кузбасс")</t>
  </si>
  <si>
    <t>ООО "СКЭК"</t>
  </si>
  <si>
    <t>1.2.4</t>
  </si>
  <si>
    <t>1.2.5</t>
  </si>
  <si>
    <t>ОАО "РЖД"</t>
  </si>
  <si>
    <t>3.2.3.1</t>
  </si>
  <si>
    <t>3.2.4</t>
  </si>
  <si>
    <t>3.2.5</t>
  </si>
  <si>
    <t>3.2.6</t>
  </si>
  <si>
    <t>3.2.7</t>
  </si>
  <si>
    <t>3.2.4.1</t>
  </si>
  <si>
    <t>3.2.5.1</t>
  </si>
  <si>
    <t xml:space="preserve">также в сальдированном выражении (п. 3.2.3 - п. 1.2.3) </t>
  </si>
  <si>
    <t xml:space="preserve">также в сальдированном выражении (п. 3.2.4 - п. 1.2.4) </t>
  </si>
  <si>
    <t>3.2.8</t>
  </si>
  <si>
    <t>14.2.4</t>
  </si>
  <si>
    <t>Таблица П 1.5</t>
  </si>
  <si>
    <t>Таблица П1.4</t>
  </si>
  <si>
    <t>3.2.11</t>
  </si>
  <si>
    <t>ООО "КЭнК"</t>
  </si>
  <si>
    <t>АО "Электросеть"</t>
  </si>
  <si>
    <t>АО "УК "Кузбассразрезуголь"</t>
  </si>
  <si>
    <t>ПАО "Кузбассэнергосбыт"</t>
  </si>
  <si>
    <t>Заявленная мощность, МВт</t>
  </si>
  <si>
    <t>Расчетная мощность,                                              МВт</t>
  </si>
  <si>
    <t>АО "ЭнергоПаритет"</t>
  </si>
  <si>
    <t>1.4.1.</t>
  </si>
  <si>
    <t>1.4.2.</t>
  </si>
  <si>
    <t>1.4.3.</t>
  </si>
  <si>
    <t>1.4.4.</t>
  </si>
  <si>
    <t>1.4.5.</t>
  </si>
  <si>
    <t>ООО "ЭнергоПаритет"</t>
  </si>
  <si>
    <t xml:space="preserve">поступление эл. энергии от других сетевых организаций, в т.ч. </t>
  </si>
  <si>
    <t>ЗАО "ЭПК"</t>
  </si>
  <si>
    <t>Потребители ПАО "Кузбассэнергосбыт"</t>
  </si>
  <si>
    <t>АО "Система"</t>
  </si>
  <si>
    <t>27.2.4</t>
  </si>
  <si>
    <t>ПАО "Россети Сибирь"-"Кузбассэнерго-РЭС"</t>
  </si>
  <si>
    <t>2.2.2</t>
  </si>
  <si>
    <t>покупка у сбытовой компании АО "Энергопромышленная компания"</t>
  </si>
  <si>
    <t>ОАО "Шахта Алексиевская"</t>
  </si>
  <si>
    <t>АО "Шахта Алексиевская"</t>
  </si>
  <si>
    <t>ПАО "Россети Сибирь"- "Кузбассэнерго-РЭС"</t>
  </si>
  <si>
    <t>АО "ЭПК"</t>
  </si>
  <si>
    <t>ПАО "Россети"</t>
  </si>
  <si>
    <t>ООО Промэнергосбыт</t>
  </si>
  <si>
    <t>ООО МЕЧЕЛ- Энерго</t>
  </si>
  <si>
    <t>ООО ЭнергоПаритет</t>
  </si>
  <si>
    <t>Потребитель1</t>
  </si>
  <si>
    <t>АО "КузбассЭлектро"</t>
  </si>
  <si>
    <t>21.1</t>
  </si>
  <si>
    <t>21.2.1</t>
  </si>
  <si>
    <t>21.2.1.1</t>
  </si>
  <si>
    <t>21.2.2</t>
  </si>
  <si>
    <t>21.2.2.1</t>
  </si>
  <si>
    <t>21.2.3.</t>
  </si>
  <si>
    <t>21.2.4</t>
  </si>
  <si>
    <t>21.2.5</t>
  </si>
  <si>
    <t xml:space="preserve">также в сальдированном выражении (п. 21.2.1 - п. 19.2.1) </t>
  </si>
  <si>
    <t xml:space="preserve">также в сальдированном выражении (п. 21.2.2 - п. 19.2.2) </t>
  </si>
  <si>
    <t xml:space="preserve">также в сальдированном выражении (п. 25.2.1 - п. 27.2.1) </t>
  </si>
  <si>
    <t xml:space="preserve">также в сальдированном выражении (п. 25.2.2 - п. 27.2.2) </t>
  </si>
  <si>
    <t>Факт 1 полугодие 2025г.</t>
  </si>
  <si>
    <t>Факт 2 полугодие 2025г.</t>
  </si>
  <si>
    <t>ФАКТ 2025 год</t>
  </si>
  <si>
    <t>Отпуск (передача) электроэнергии территориальной сетевой организацией за 2025 год</t>
  </si>
  <si>
    <t>ООО "ГлавЭнергоСбыт"</t>
  </si>
  <si>
    <t>4.2.3</t>
  </si>
  <si>
    <t>4.2.4</t>
  </si>
  <si>
    <t>4.2.5</t>
  </si>
  <si>
    <t>ООО КЭнК"</t>
  </si>
  <si>
    <t>ОАО "СКЭК"</t>
  </si>
  <si>
    <t>14.2.4.1</t>
  </si>
  <si>
    <t>14.2.5</t>
  </si>
  <si>
    <t xml:space="preserve">также в сальдированном выражении (п. 14.2.4 - п. 12.2.4)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</si>
</sst>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00"/>
    <numFmt numFmtId="168" formatCode="0.000"/>
    <numFmt numFmtId="169" formatCode="#,##0.000000"/>
    <numFmt numFmtId="170" formatCode="0.0"/>
    <numFmt numFmtId="171" formatCode="_-* #,##0_$_-;\-* #,##0_$_-;_-* &quot;-&quot;_$_-;_-@_-"/>
    <numFmt numFmtId="172" formatCode="_-* #,##0.00_$_-;\-* #,##0.00_$_-;_-* &quot;-&quot;??_$_-;_-@_-"/>
    <numFmt numFmtId="173" formatCode="&quot;$&quot;#,##0_);[Red]\(&quot;$&quot;#,##0\)"/>
    <numFmt numFmtId="174" formatCode="_-* #,##0.00&quot;$&quot;_-;\-* #,##0.00&quot;$&quot;_-;_-* &quot;-&quot;??&quot;$&quot;_-;_-@_-"/>
    <numFmt numFmtId="175" formatCode="General_)"/>
    <numFmt numFmtId="176" formatCode="_([$€-2]* #,##0.00_);_([$€-2]* \(#,##0.00\);_([$€-2]* &quot;-&quot;??_)"/>
    <numFmt numFmtId="177" formatCode="_-* #,##0.00\ _₽_-;\-* #,##0.00\ _₽_-;_-* &quot;-&quot;??\ _₽_-;_-@_-"/>
    <numFmt numFmtId="178" formatCode="_-* #,##0.00\ _р_у_б_._-;\-* #,##0.00\ _р_у_б_._-;_-* &quot;-&quot;??\ _р_у_б_._-;_-@_-"/>
    <numFmt numFmtId="179" formatCode="0.00000"/>
  </numFmts>
  <fonts count="8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Arial Cyr"/>
    </font>
    <font>
      <sz val="10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0"/>
      <color indexed="5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10"/>
      <name val="Arial Cyr"/>
      <family val="2"/>
      <charset val="204"/>
    </font>
    <font>
      <u/>
      <sz val="7.7"/>
      <color theme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45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45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45"/>
      <name val="Arial Cyr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45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18"/>
      <name val="Arial Cyr"/>
      <family val="2"/>
      <charset val="204"/>
    </font>
    <font>
      <sz val="10"/>
      <color rgb="FF000000"/>
      <name val="Arial Cyr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i/>
      <sz val="10"/>
      <color indexed="22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10"/>
      <color indexed="46"/>
      <name val="Arial Cyr"/>
      <family val="2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charset val="204"/>
      <scheme val="minor"/>
    </font>
    <font>
      <sz val="10"/>
      <color theme="8" tint="0.39997558519241921"/>
      <name val="Times New Roman"/>
      <family val="1"/>
      <charset val="204"/>
    </font>
  </fonts>
  <fills count="5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3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</borders>
  <cellStyleXfs count="392">
    <xf numFmtId="0" fontId="0" fillId="0" borderId="0"/>
    <xf numFmtId="9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6" fillId="0" borderId="0"/>
    <xf numFmtId="0" fontId="10" fillId="0" borderId="27" applyBorder="0">
      <alignment horizontal="center" vertical="center" wrapText="1"/>
    </xf>
    <xf numFmtId="4" fontId="11" fillId="3" borderId="1" applyBorder="0">
      <alignment horizontal="right"/>
    </xf>
    <xf numFmtId="4" fontId="11" fillId="4" borderId="4" applyBorder="0">
      <alignment horizontal="right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7" fillId="0" borderId="38">
      <protection locked="0"/>
    </xf>
    <xf numFmtId="165" fontId="17" fillId="0" borderId="0">
      <protection locked="0"/>
    </xf>
    <xf numFmtId="165" fontId="17" fillId="0" borderId="0">
      <protection locked="0"/>
    </xf>
    <xf numFmtId="165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20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6" borderId="0" applyNumberFormat="0" applyBorder="0" applyAlignment="0" applyProtection="0"/>
    <xf numFmtId="0" fontId="20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8" borderId="0" applyNumberFormat="0" applyBorder="0" applyAlignment="0" applyProtection="0"/>
    <xf numFmtId="0" fontId="20" fillId="1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8" borderId="0" applyNumberFormat="0" applyBorder="0" applyAlignment="0" applyProtection="0"/>
    <xf numFmtId="0" fontId="20" fillId="1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1" borderId="0" applyNumberFormat="0" applyBorder="0" applyAlignment="0" applyProtection="0"/>
    <xf numFmtId="0" fontId="20" fillId="1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6" borderId="0" applyNumberFormat="0" applyBorder="0" applyAlignment="0" applyProtection="0"/>
    <xf numFmtId="0" fontId="20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0" borderId="0" applyNumberFormat="0" applyBorder="0" applyAlignment="0" applyProtection="0"/>
    <xf numFmtId="0" fontId="20" fillId="2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1" fillId="21" borderId="0" applyNumberFormat="0" applyBorder="0" applyAlignment="0" applyProtection="0"/>
    <xf numFmtId="0" fontId="22" fillId="13" borderId="0" applyNumberFormat="0" applyBorder="0" applyAlignment="0" applyProtection="0"/>
    <xf numFmtId="0" fontId="21" fillId="21" borderId="0" applyNumberFormat="0" applyBorder="0" applyAlignment="0" applyProtection="0"/>
    <xf numFmtId="0" fontId="21" fillId="8" borderId="0" applyNumberFormat="0" applyBorder="0" applyAlignment="0" applyProtection="0"/>
    <xf numFmtId="0" fontId="22" fillId="17" borderId="0" applyNumberFormat="0" applyBorder="0" applyAlignment="0" applyProtection="0"/>
    <xf numFmtId="0" fontId="21" fillId="8" borderId="0" applyNumberFormat="0" applyBorder="0" applyAlignment="0" applyProtection="0"/>
    <xf numFmtId="0" fontId="21" fillId="18" borderId="0" applyNumberFormat="0" applyBorder="0" applyAlignment="0" applyProtection="0"/>
    <xf numFmtId="0" fontId="22" fillId="10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2" fillId="13" borderId="0" applyNumberFormat="0" applyBorder="0" applyAlignment="0" applyProtection="0"/>
    <xf numFmtId="0" fontId="21" fillId="24" borderId="0" applyNumberFormat="0" applyBorder="0" applyAlignment="0" applyProtection="0"/>
    <xf numFmtId="0" fontId="21" fillId="6" borderId="0" applyNumberFormat="0" applyBorder="0" applyAlignment="0" applyProtection="0"/>
    <xf numFmtId="0" fontId="22" fillId="8" borderId="0" applyNumberFormat="0" applyBorder="0" applyAlignment="0" applyProtection="0"/>
    <xf numFmtId="0" fontId="21" fillId="6" borderId="0" applyNumberFormat="0" applyBorder="0" applyAlignment="0" applyProtection="0"/>
    <xf numFmtId="171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5" fillId="0" borderId="0"/>
    <xf numFmtId="0" fontId="16" fillId="0" borderId="0"/>
    <xf numFmtId="0" fontId="26" fillId="0" borderId="0"/>
    <xf numFmtId="0" fontId="27" fillId="0" borderId="0"/>
    <xf numFmtId="0" fontId="28" fillId="0" borderId="0"/>
    <xf numFmtId="0" fontId="29" fillId="0" borderId="0" applyNumberFormat="0">
      <alignment horizontal="left"/>
    </xf>
    <xf numFmtId="4" fontId="30" fillId="3" borderId="39" applyNumberFormat="0" applyProtection="0">
      <alignment vertical="center"/>
    </xf>
    <xf numFmtId="4" fontId="31" fillId="3" borderId="39" applyNumberFormat="0" applyProtection="0">
      <alignment vertical="center"/>
    </xf>
    <xf numFmtId="4" fontId="30" fillId="3" borderId="39" applyNumberFormat="0" applyProtection="0">
      <alignment horizontal="left" vertical="center" indent="1"/>
    </xf>
    <xf numFmtId="4" fontId="30" fillId="3" borderId="39" applyNumberFormat="0" applyProtection="0">
      <alignment horizontal="left" vertical="center" indent="1"/>
    </xf>
    <xf numFmtId="0" fontId="23" fillId="25" borderId="39" applyNumberFormat="0" applyProtection="0">
      <alignment horizontal="left" vertical="center" indent="1"/>
    </xf>
    <xf numFmtId="4" fontId="30" fillId="26" borderId="39" applyNumberFormat="0" applyProtection="0">
      <alignment horizontal="right" vertical="center"/>
    </xf>
    <xf numFmtId="4" fontId="30" fillId="27" borderId="39" applyNumberFormat="0" applyProtection="0">
      <alignment horizontal="right" vertical="center"/>
    </xf>
    <xf numFmtId="4" fontId="30" fillId="28" borderId="39" applyNumberFormat="0" applyProtection="0">
      <alignment horizontal="right" vertical="center"/>
    </xf>
    <xf numFmtId="4" fontId="30" fillId="29" borderId="39" applyNumberFormat="0" applyProtection="0">
      <alignment horizontal="right" vertical="center"/>
    </xf>
    <xf numFmtId="4" fontId="30" fillId="30" borderId="39" applyNumberFormat="0" applyProtection="0">
      <alignment horizontal="right" vertical="center"/>
    </xf>
    <xf numFmtId="4" fontId="30" fillId="31" borderId="39" applyNumberFormat="0" applyProtection="0">
      <alignment horizontal="right" vertical="center"/>
    </xf>
    <xf numFmtId="4" fontId="30" fillId="32" borderId="39" applyNumberFormat="0" applyProtection="0">
      <alignment horizontal="right" vertical="center"/>
    </xf>
    <xf numFmtId="4" fontId="30" fillId="33" borderId="39" applyNumberFormat="0" applyProtection="0">
      <alignment horizontal="right" vertical="center"/>
    </xf>
    <xf numFmtId="4" fontId="30" fillId="34" borderId="39" applyNumberFormat="0" applyProtection="0">
      <alignment horizontal="right" vertical="center"/>
    </xf>
    <xf numFmtId="4" fontId="32" fillId="35" borderId="39" applyNumberFormat="0" applyProtection="0">
      <alignment horizontal="left" vertical="center" indent="1"/>
    </xf>
    <xf numFmtId="4" fontId="30" fillId="36" borderId="40" applyNumberFormat="0" applyProtection="0">
      <alignment horizontal="left" vertical="center" indent="1"/>
    </xf>
    <xf numFmtId="4" fontId="33" fillId="37" borderId="0" applyNumberFormat="0" applyProtection="0">
      <alignment horizontal="left" vertical="center" indent="1"/>
    </xf>
    <xf numFmtId="0" fontId="23" fillId="25" borderId="39" applyNumberFormat="0" applyProtection="0">
      <alignment horizontal="left" vertical="center" indent="1"/>
    </xf>
    <xf numFmtId="4" fontId="34" fillId="36" borderId="39" applyNumberFormat="0" applyProtection="0">
      <alignment horizontal="left" vertical="center" indent="1"/>
    </xf>
    <xf numFmtId="4" fontId="34" fillId="38" borderId="39" applyNumberFormat="0" applyProtection="0">
      <alignment horizontal="left" vertical="center" indent="1"/>
    </xf>
    <xf numFmtId="0" fontId="23" fillId="38" borderId="39" applyNumberFormat="0" applyProtection="0">
      <alignment horizontal="left" vertical="center" indent="1"/>
    </xf>
    <xf numFmtId="0" fontId="23" fillId="38" borderId="39" applyNumberFormat="0" applyProtection="0">
      <alignment horizontal="left" vertical="center" indent="1"/>
    </xf>
    <xf numFmtId="0" fontId="23" fillId="39" borderId="39" applyNumberFormat="0" applyProtection="0">
      <alignment horizontal="left" vertical="center" indent="1"/>
    </xf>
    <xf numFmtId="0" fontId="23" fillId="39" borderId="39" applyNumberFormat="0" applyProtection="0">
      <alignment horizontal="left" vertical="center" indent="1"/>
    </xf>
    <xf numFmtId="0" fontId="23" fillId="40" borderId="39" applyNumberFormat="0" applyProtection="0">
      <alignment horizontal="left" vertical="center" indent="1"/>
    </xf>
    <xf numFmtId="0" fontId="23" fillId="40" borderId="39" applyNumberFormat="0" applyProtection="0">
      <alignment horizontal="left" vertical="center" indent="1"/>
    </xf>
    <xf numFmtId="0" fontId="23" fillId="25" borderId="39" applyNumberFormat="0" applyProtection="0">
      <alignment horizontal="left" vertical="center" indent="1"/>
    </xf>
    <xf numFmtId="0" fontId="23" fillId="25" borderId="39" applyNumberFormat="0" applyProtection="0">
      <alignment horizontal="left" vertical="center" indent="1"/>
    </xf>
    <xf numFmtId="4" fontId="30" fillId="41" borderId="39" applyNumberFormat="0" applyProtection="0">
      <alignment vertical="center"/>
    </xf>
    <xf numFmtId="4" fontId="31" fillId="41" borderId="39" applyNumberFormat="0" applyProtection="0">
      <alignment vertical="center"/>
    </xf>
    <xf numFmtId="4" fontId="30" fillId="41" borderId="39" applyNumberFormat="0" applyProtection="0">
      <alignment horizontal="left" vertical="center" indent="1"/>
    </xf>
    <xf numFmtId="4" fontId="30" fillId="41" borderId="39" applyNumberFormat="0" applyProtection="0">
      <alignment horizontal="left" vertical="center" indent="1"/>
    </xf>
    <xf numFmtId="4" fontId="30" fillId="36" borderId="39" applyNumberFormat="0" applyProtection="0">
      <alignment horizontal="right" vertical="center"/>
    </xf>
    <xf numFmtId="4" fontId="31" fillId="36" borderId="39" applyNumberFormat="0" applyProtection="0">
      <alignment horizontal="right" vertical="center"/>
    </xf>
    <xf numFmtId="0" fontId="23" fillId="25" borderId="39" applyNumberFormat="0" applyProtection="0">
      <alignment horizontal="left" vertical="center" indent="1"/>
    </xf>
    <xf numFmtId="0" fontId="23" fillId="25" borderId="39" applyNumberFormat="0" applyProtection="0">
      <alignment horizontal="left" vertical="center" indent="1"/>
    </xf>
    <xf numFmtId="0" fontId="23" fillId="25" borderId="39" applyNumberFormat="0" applyProtection="0">
      <alignment horizontal="left" vertical="center" indent="1"/>
    </xf>
    <xf numFmtId="0" fontId="35" fillId="0" borderId="0"/>
    <xf numFmtId="4" fontId="36" fillId="36" borderId="39" applyNumberFormat="0" applyProtection="0">
      <alignment horizontal="right" vertical="center"/>
    </xf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2" fillId="17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22" borderId="0" applyNumberFormat="0" applyBorder="0" applyAlignment="0" applyProtection="0"/>
    <xf numFmtId="0" fontId="22" fillId="47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2" fillId="43" borderId="0" applyNumberFormat="0" applyBorder="0" applyAlignment="0" applyProtection="0"/>
    <xf numFmtId="0" fontId="21" fillId="24" borderId="0" applyNumberFormat="0" applyBorder="0" applyAlignment="0" applyProtection="0"/>
    <xf numFmtId="0" fontId="21" fillId="48" borderId="0" applyNumberFormat="0" applyBorder="0" applyAlignment="0" applyProtection="0"/>
    <xf numFmtId="0" fontId="22" fillId="17" borderId="0" applyNumberFormat="0" applyBorder="0" applyAlignment="0" applyProtection="0"/>
    <xf numFmtId="0" fontId="21" fillId="48" borderId="0" applyNumberFormat="0" applyBorder="0" applyAlignment="0" applyProtection="0"/>
    <xf numFmtId="175" fontId="37" fillId="0" borderId="41">
      <protection locked="0"/>
    </xf>
    <xf numFmtId="0" fontId="38" fillId="14" borderId="42" applyNumberFormat="0" applyAlignment="0" applyProtection="0"/>
    <xf numFmtId="0" fontId="39" fillId="8" borderId="43" applyNumberFormat="0" applyAlignment="0" applyProtection="0"/>
    <xf numFmtId="0" fontId="38" fillId="14" borderId="42" applyNumberFormat="0" applyAlignment="0" applyProtection="0"/>
    <xf numFmtId="0" fontId="40" fillId="49" borderId="39" applyNumberFormat="0" applyAlignment="0" applyProtection="0"/>
    <xf numFmtId="0" fontId="41" fillId="12" borderId="44" applyNumberFormat="0" applyAlignment="0" applyProtection="0"/>
    <xf numFmtId="0" fontId="40" fillId="49" borderId="39" applyNumberFormat="0" applyAlignment="0" applyProtection="0"/>
    <xf numFmtId="0" fontId="42" fillId="49" borderId="42" applyNumberFormat="0" applyAlignment="0" applyProtection="0"/>
    <xf numFmtId="0" fontId="43" fillId="12" borderId="43" applyNumberFormat="0" applyAlignment="0" applyProtection="0"/>
    <xf numFmtId="0" fontId="42" fillId="49" borderId="42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Border="0">
      <alignment horizontal="center" vertical="center" wrapText="1"/>
    </xf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6" fillId="0" borderId="45" applyNumberFormat="0" applyFill="0" applyAlignment="0" applyProtection="0"/>
    <xf numFmtId="0" fontId="48" fillId="0" borderId="47" applyNumberFormat="0" applyFill="0" applyAlignment="0" applyProtection="0"/>
    <xf numFmtId="0" fontId="49" fillId="0" borderId="48" applyNumberFormat="0" applyFill="0" applyAlignment="0" applyProtection="0"/>
    <xf numFmtId="0" fontId="48" fillId="0" borderId="47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0" fillId="0" borderId="49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5" fontId="52" fillId="50" borderId="41"/>
    <xf numFmtId="0" fontId="53" fillId="0" borderId="51" applyNumberFormat="0" applyFill="0" applyAlignment="0" applyProtection="0"/>
    <xf numFmtId="0" fontId="41" fillId="0" borderId="52" applyNumberFormat="0" applyFill="0" applyAlignment="0" applyProtection="0"/>
    <xf numFmtId="0" fontId="53" fillId="0" borderId="51" applyNumberFormat="0" applyFill="0" applyAlignment="0" applyProtection="0"/>
    <xf numFmtId="0" fontId="54" fillId="51" borderId="53" applyNumberFormat="0" applyAlignment="0" applyProtection="0"/>
    <xf numFmtId="0" fontId="55" fillId="23" borderId="54" applyNumberFormat="0" applyAlignment="0" applyProtection="0"/>
    <xf numFmtId="0" fontId="54" fillId="51" borderId="53" applyNumberFormat="0" applyAlignment="0" applyProtection="0"/>
    <xf numFmtId="0" fontId="56" fillId="2" borderId="0" applyFill="0">
      <alignment wrapText="1"/>
    </xf>
    <xf numFmtId="0" fontId="57" fillId="0" borderId="0">
      <alignment horizontal="center" vertical="top" wrapText="1"/>
    </xf>
    <xf numFmtId="0" fontId="58" fillId="0" borderId="0">
      <alignment horizontal="centerContinuous" vertical="center" wrapText="1"/>
    </xf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47" borderId="0" applyNumberFormat="0" applyBorder="0" applyAlignment="0" applyProtection="0"/>
    <xf numFmtId="0" fontId="62" fillId="20" borderId="0" applyNumberFormat="0" applyBorder="0" applyAlignment="0" applyProtection="0"/>
    <xf numFmtId="0" fontId="61" fillId="47" borderId="0" applyNumberFormat="0" applyBorder="0" applyAlignment="0" applyProtection="0"/>
    <xf numFmtId="0" fontId="6" fillId="0" borderId="0"/>
    <xf numFmtId="0" fontId="6" fillId="0" borderId="0"/>
    <xf numFmtId="176" fontId="6" fillId="0" borderId="0"/>
    <xf numFmtId="0" fontId="63" fillId="0" borderId="0" applyNumberFormat="0" applyFont="0" applyBorder="0" applyProtection="0"/>
    <xf numFmtId="0" fontId="14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64" fillId="0" borderId="0"/>
    <xf numFmtId="0" fontId="23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5" fillId="0" borderId="0"/>
    <xf numFmtId="0" fontId="65" fillId="0" borderId="0"/>
    <xf numFmtId="0" fontId="14" fillId="0" borderId="0"/>
    <xf numFmtId="0" fontId="23" fillId="0" borderId="0"/>
    <xf numFmtId="0" fontId="63" fillId="0" borderId="0" applyNumberFormat="0" applyBorder="0" applyProtection="0"/>
    <xf numFmtId="0" fontId="6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6" fillId="0" borderId="0"/>
    <xf numFmtId="0" fontId="6" fillId="0" borderId="0"/>
    <xf numFmtId="0" fontId="66" fillId="0" borderId="0"/>
    <xf numFmtId="0" fontId="14" fillId="0" borderId="0"/>
    <xf numFmtId="0" fontId="14" fillId="0" borderId="0"/>
    <xf numFmtId="0" fontId="23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66" fillId="0" borderId="0"/>
    <xf numFmtId="0" fontId="6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4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7" fillId="0" borderId="0" applyNumberFormat="0" applyFont="0" applyBorder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68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6" fillId="0" borderId="0"/>
    <xf numFmtId="0" fontId="6" fillId="0" borderId="0"/>
    <xf numFmtId="0" fontId="23" fillId="0" borderId="0"/>
    <xf numFmtId="0" fontId="23" fillId="0" borderId="0"/>
    <xf numFmtId="0" fontId="69" fillId="7" borderId="0" applyNumberFormat="0" applyBorder="0" applyAlignment="0" applyProtection="0"/>
    <xf numFmtId="0" fontId="70" fillId="52" borderId="0" applyNumberFormat="0" applyBorder="0" applyAlignment="0" applyProtection="0"/>
    <xf numFmtId="0" fontId="69" fillId="7" borderId="0" applyNumberFormat="0" applyBorder="0" applyAlignment="0" applyProtection="0"/>
    <xf numFmtId="170" fontId="71" fillId="3" borderId="37" applyNumberFormat="0" applyBorder="0" applyAlignment="0">
      <alignment vertical="center"/>
      <protection locked="0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3" fillId="20" borderId="43" applyNumberFormat="0" applyFont="0" applyAlignment="0" applyProtection="0"/>
    <xf numFmtId="0" fontId="23" fillId="20" borderId="42" applyNumberFormat="0" applyFont="0" applyAlignment="0" applyProtection="0"/>
    <xf numFmtId="0" fontId="23" fillId="20" borderId="43" applyNumberFormat="0" applyFont="0" applyAlignment="0" applyProtection="0"/>
    <xf numFmtId="0" fontId="6" fillId="20" borderId="43" applyNumberFormat="0" applyFont="0" applyAlignment="0" applyProtection="0"/>
    <xf numFmtId="0" fontId="23" fillId="20" borderId="43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4" fillId="0" borderId="55" applyNumberFormat="0" applyFill="0" applyAlignment="0" applyProtection="0"/>
    <xf numFmtId="0" fontId="75" fillId="0" borderId="56" applyNumberFormat="0" applyFill="0" applyAlignment="0" applyProtection="0"/>
    <xf numFmtId="0" fontId="74" fillId="0" borderId="55" applyNumberFormat="0" applyFill="0" applyAlignment="0" applyProtection="0"/>
    <xf numFmtId="0" fontId="15" fillId="0" borderId="0"/>
    <xf numFmtId="0" fontId="15" fillId="0" borderId="0"/>
    <xf numFmtId="0" fontId="15" fillId="0" borderId="0"/>
    <xf numFmtId="38" fontId="64" fillId="0" borderId="0">
      <alignment vertical="top"/>
    </xf>
    <xf numFmtId="0" fontId="15" fillId="0" borderId="0"/>
    <xf numFmtId="38" fontId="64" fillId="0" borderId="0">
      <alignment vertical="top"/>
    </xf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49" fontId="56" fillId="0" borderId="0">
      <alignment horizontal="center"/>
    </xf>
    <xf numFmtId="164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4" fontId="6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66" fillId="0" borderId="0"/>
    <xf numFmtId="166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6" fillId="0" borderId="0" applyFont="0" applyFill="0" applyBorder="0" applyAlignment="0" applyProtection="0"/>
    <xf numFmtId="178" fontId="1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" fontId="11" fillId="2" borderId="0" applyBorder="0">
      <alignment horizontal="right"/>
    </xf>
    <xf numFmtId="4" fontId="11" fillId="2" borderId="1" applyFont="0" applyBorder="0">
      <alignment horizontal="right"/>
    </xf>
    <xf numFmtId="0" fontId="78" fillId="9" borderId="0" applyNumberFormat="0" applyBorder="0" applyAlignment="0" applyProtection="0"/>
    <xf numFmtId="0" fontId="79" fillId="10" borderId="0" applyNumberFormat="0" applyBorder="0" applyAlignment="0" applyProtection="0"/>
    <xf numFmtId="0" fontId="78" fillId="9" borderId="0" applyNumberFormat="0" applyBorder="0" applyAlignment="0" applyProtection="0"/>
    <xf numFmtId="165" fontId="17" fillId="0" borderId="0">
      <protection locked="0"/>
    </xf>
    <xf numFmtId="0" fontId="53" fillId="0" borderId="51" applyNumberFormat="0" applyFill="0" applyAlignment="0" applyProtection="0"/>
    <xf numFmtId="0" fontId="38" fillId="53" borderId="42" applyNumberFormat="0" applyAlignment="0" applyProtection="0"/>
    <xf numFmtId="0" fontId="53" fillId="0" borderId="51" applyNumberFormat="0" applyFill="0" applyAlignment="0" applyProtection="0"/>
    <xf numFmtId="0" fontId="69" fillId="54" borderId="0" applyNumberFormat="0" applyBorder="0" applyAlignment="0" applyProtection="0"/>
    <xf numFmtId="0" fontId="21" fillId="55" borderId="0" applyNumberFormat="0" applyBorder="0" applyAlignment="0" applyProtection="0"/>
    <xf numFmtId="0" fontId="69" fillId="54" borderId="0" applyNumberFormat="0" applyBorder="0" applyAlignment="0" applyProtection="0"/>
    <xf numFmtId="0" fontId="5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3" fillId="56" borderId="43" applyNumberFormat="0" applyAlignment="0" applyProtection="0"/>
    <xf numFmtId="0" fontId="46" fillId="0" borderId="45" applyNumberFormat="0" applyFill="0" applyAlignment="0" applyProtection="0"/>
    <xf numFmtId="0" fontId="23" fillId="56" borderId="43" applyNumberFormat="0" applyAlignment="0" applyProtection="0"/>
    <xf numFmtId="0" fontId="21" fillId="57" borderId="0" applyNumberFormat="0" applyBorder="0" applyAlignment="0" applyProtection="0"/>
    <xf numFmtId="0" fontId="74" fillId="0" borderId="55" applyNumberFormat="0" applyFill="0" applyAlignment="0" applyProtection="0"/>
    <xf numFmtId="0" fontId="54" fillId="58" borderId="53" applyNumberFormat="0" applyAlignment="0" applyProtection="0"/>
    <xf numFmtId="0" fontId="76" fillId="0" borderId="0" applyNumberFormat="0" applyFill="0" applyBorder="0" applyAlignment="0" applyProtection="0"/>
  </cellStyleXfs>
  <cellXfs count="225">
    <xf numFmtId="0" fontId="0" fillId="0" borderId="0" xfId="0"/>
    <xf numFmtId="0" fontId="1" fillId="0" borderId="0" xfId="4" applyFont="1"/>
    <xf numFmtId="0" fontId="7" fillId="0" borderId="0" xfId="4" applyFont="1" applyAlignment="1">
      <alignment horizontal="center"/>
    </xf>
    <xf numFmtId="2" fontId="7" fillId="0" borderId="0" xfId="4" applyNumberFormat="1" applyFont="1"/>
    <xf numFmtId="0" fontId="7" fillId="0" borderId="0" xfId="4" applyFont="1"/>
    <xf numFmtId="0" fontId="7" fillId="0" borderId="0" xfId="4" applyFont="1" applyAlignment="1" applyProtection="1">
      <alignment horizontal="center"/>
      <protection locked="0"/>
    </xf>
    <xf numFmtId="0" fontId="7" fillId="0" borderId="0" xfId="4" applyFont="1" applyProtection="1">
      <protection locked="0"/>
    </xf>
    <xf numFmtId="2" fontId="7" fillId="0" borderId="0" xfId="4" applyNumberFormat="1" applyFont="1" applyProtection="1">
      <protection locked="0"/>
    </xf>
    <xf numFmtId="2" fontId="7" fillId="0" borderId="7" xfId="4" applyNumberFormat="1" applyFont="1" applyBorder="1" applyAlignment="1">
      <alignment horizontal="center"/>
    </xf>
    <xf numFmtId="2" fontId="7" fillId="0" borderId="1" xfId="4" applyNumberFormat="1" applyFont="1" applyBorder="1" applyAlignment="1">
      <alignment horizontal="center"/>
    </xf>
    <xf numFmtId="2" fontId="7" fillId="0" borderId="8" xfId="4" applyNumberFormat="1" applyFont="1" applyBorder="1" applyAlignment="1">
      <alignment horizontal="center"/>
    </xf>
    <xf numFmtId="0" fontId="7" fillId="0" borderId="12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1" fontId="7" fillId="0" borderId="9" xfId="4" applyNumberFormat="1" applyFont="1" applyBorder="1" applyAlignment="1">
      <alignment horizontal="center"/>
    </xf>
    <xf numFmtId="1" fontId="7" fillId="0" borderId="10" xfId="4" applyNumberFormat="1" applyFont="1" applyBorder="1" applyAlignment="1">
      <alignment horizontal="center"/>
    </xf>
    <xf numFmtId="1" fontId="7" fillId="0" borderId="11" xfId="4" applyNumberFormat="1" applyFont="1" applyBorder="1" applyAlignment="1">
      <alignment horizontal="center"/>
    </xf>
    <xf numFmtId="167" fontId="7" fillId="0" borderId="7" xfId="4" applyNumberFormat="1" applyFont="1" applyBorder="1" applyProtection="1">
      <protection locked="0"/>
    </xf>
    <xf numFmtId="167" fontId="7" fillId="0" borderId="1" xfId="4" applyNumberFormat="1" applyFont="1" applyBorder="1" applyProtection="1">
      <protection locked="0"/>
    </xf>
    <xf numFmtId="168" fontId="7" fillId="0" borderId="8" xfId="4" applyNumberFormat="1" applyFont="1" applyBorder="1" applyProtection="1">
      <protection locked="0"/>
    </xf>
    <xf numFmtId="167" fontId="7" fillId="3" borderId="1" xfId="4" applyNumberFormat="1" applyFont="1" applyFill="1" applyBorder="1" applyProtection="1">
      <protection locked="0"/>
    </xf>
    <xf numFmtId="168" fontId="7" fillId="3" borderId="8" xfId="4" applyNumberFormat="1" applyFont="1" applyFill="1" applyBorder="1" applyProtection="1">
      <protection locked="0"/>
    </xf>
    <xf numFmtId="167" fontId="7" fillId="2" borderId="7" xfId="4" applyNumberFormat="1" applyFont="1" applyFill="1" applyBorder="1" applyProtection="1">
      <protection locked="0"/>
    </xf>
    <xf numFmtId="0" fontId="4" fillId="0" borderId="0" xfId="4" applyFont="1" applyProtection="1">
      <protection locked="0"/>
    </xf>
    <xf numFmtId="0" fontId="4" fillId="0" borderId="0" xfId="4" applyFont="1" applyAlignment="1" applyProtection="1">
      <alignment horizontal="center"/>
      <protection locked="0"/>
    </xf>
    <xf numFmtId="0" fontId="4" fillId="0" borderId="0" xfId="4" applyFont="1"/>
    <xf numFmtId="0" fontId="4" fillId="0" borderId="7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33" xfId="4" applyFont="1" applyBorder="1" applyAlignment="1">
      <alignment horizontal="center"/>
    </xf>
    <xf numFmtId="0" fontId="4" fillId="0" borderId="34" xfId="4" applyFont="1" applyBorder="1" applyAlignment="1">
      <alignment horizontal="center"/>
    </xf>
    <xf numFmtId="0" fontId="4" fillId="0" borderId="12" xfId="4" applyFont="1" applyBorder="1" applyAlignment="1">
      <alignment horizontal="center"/>
    </xf>
    <xf numFmtId="0" fontId="4" fillId="0" borderId="13" xfId="4" applyFont="1" applyBorder="1" applyAlignment="1">
      <alignment horizontal="center"/>
    </xf>
    <xf numFmtId="0" fontId="4" fillId="0" borderId="14" xfId="4" applyFont="1" applyBorder="1" applyAlignment="1">
      <alignment horizontal="center"/>
    </xf>
    <xf numFmtId="168" fontId="4" fillId="0" borderId="7" xfId="4" applyNumberFormat="1" applyFont="1" applyBorder="1" applyProtection="1">
      <protection locked="0"/>
    </xf>
    <xf numFmtId="168" fontId="4" fillId="0" borderId="1" xfId="4" applyNumberFormat="1" applyFont="1" applyBorder="1" applyProtection="1">
      <protection locked="0"/>
    </xf>
    <xf numFmtId="168" fontId="4" fillId="0" borderId="8" xfId="4" applyNumberFormat="1" applyFont="1" applyBorder="1" applyProtection="1">
      <protection locked="0"/>
    </xf>
    <xf numFmtId="168" fontId="4" fillId="3" borderId="1" xfId="4" applyNumberFormat="1" applyFont="1" applyFill="1" applyBorder="1" applyProtection="1">
      <protection locked="0"/>
    </xf>
    <xf numFmtId="168" fontId="4" fillId="3" borderId="8" xfId="4" applyNumberFormat="1" applyFont="1" applyFill="1" applyBorder="1" applyProtection="1">
      <protection locked="0"/>
    </xf>
    <xf numFmtId="168" fontId="4" fillId="2" borderId="7" xfId="4" applyNumberFormat="1" applyFont="1" applyFill="1" applyBorder="1" applyProtection="1"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169" fontId="4" fillId="0" borderId="0" xfId="4" applyNumberFormat="1" applyFont="1" applyProtection="1">
      <protection locked="0"/>
    </xf>
    <xf numFmtId="167" fontId="4" fillId="0" borderId="0" xfId="4" applyNumberFormat="1" applyFont="1" applyAlignment="1" applyProtection="1">
      <alignment horizontal="center"/>
      <protection locked="0"/>
    </xf>
    <xf numFmtId="3" fontId="4" fillId="0" borderId="0" xfId="4" applyNumberFormat="1" applyFont="1" applyAlignment="1" applyProtection="1">
      <alignment horizontal="center"/>
      <protection locked="0"/>
    </xf>
    <xf numFmtId="0" fontId="4" fillId="0" borderId="0" xfId="4" applyFont="1" applyAlignment="1" applyProtection="1">
      <alignment horizontal="right"/>
      <protection locked="0"/>
    </xf>
    <xf numFmtId="0" fontId="1" fillId="0" borderId="0" xfId="4" applyFont="1" applyProtection="1">
      <protection locked="0"/>
    </xf>
    <xf numFmtId="169" fontId="4" fillId="0" borderId="1" xfId="4" applyNumberFormat="1" applyFont="1" applyBorder="1" applyAlignment="1">
      <alignment horizontal="center"/>
    </xf>
    <xf numFmtId="3" fontId="4" fillId="0" borderId="1" xfId="4" applyNumberFormat="1" applyFont="1" applyBorder="1" applyAlignment="1">
      <alignment horizontal="center"/>
    </xf>
    <xf numFmtId="1" fontId="4" fillId="0" borderId="1" xfId="4" applyNumberFormat="1" applyFont="1" applyBorder="1" applyAlignment="1">
      <alignment horizontal="center" vertical="center" wrapText="1"/>
    </xf>
    <xf numFmtId="1" fontId="4" fillId="0" borderId="1" xfId="4" applyNumberFormat="1" applyFont="1" applyBorder="1" applyAlignment="1">
      <alignment horizontal="center"/>
    </xf>
    <xf numFmtId="1" fontId="4" fillId="0" borderId="0" xfId="4" applyNumberFormat="1" applyFont="1"/>
    <xf numFmtId="167" fontId="4" fillId="3" borderId="1" xfId="4" applyNumberFormat="1" applyFont="1" applyFill="1" applyBorder="1" applyProtection="1">
      <protection locked="0"/>
    </xf>
    <xf numFmtId="3" fontId="4" fillId="3" borderId="1" xfId="4" applyNumberFormat="1" applyFont="1" applyFill="1" applyBorder="1" applyAlignment="1" applyProtection="1">
      <alignment horizontal="center"/>
      <protection locked="0"/>
    </xf>
    <xf numFmtId="0" fontId="4" fillId="3" borderId="1" xfId="4" applyFont="1" applyFill="1" applyBorder="1" applyProtection="1">
      <protection locked="0"/>
    </xf>
    <xf numFmtId="170" fontId="4" fillId="3" borderId="1" xfId="4" applyNumberFormat="1" applyFont="1" applyFill="1" applyBorder="1" applyProtection="1">
      <protection locked="0"/>
    </xf>
    <xf numFmtId="0" fontId="4" fillId="0" borderId="1" xfId="4" applyFont="1" applyBorder="1" applyProtection="1">
      <protection locked="0"/>
    </xf>
    <xf numFmtId="167" fontId="4" fillId="2" borderId="1" xfId="4" applyNumberFormat="1" applyFont="1" applyFill="1" applyBorder="1" applyProtection="1">
      <protection locked="0"/>
    </xf>
    <xf numFmtId="1" fontId="4" fillId="2" borderId="1" xfId="4" applyNumberFormat="1" applyFont="1" applyFill="1" applyBorder="1" applyProtection="1">
      <protection locked="0"/>
    </xf>
    <xf numFmtId="1" fontId="4" fillId="3" borderId="1" xfId="4" applyNumberFormat="1" applyFont="1" applyFill="1" applyBorder="1" applyProtection="1">
      <protection locked="0"/>
    </xf>
    <xf numFmtId="167" fontId="4" fillId="3" borderId="1" xfId="4" applyNumberFormat="1" applyFont="1" applyFill="1" applyBorder="1" applyAlignment="1" applyProtection="1">
      <alignment horizontal="right"/>
      <protection locked="0"/>
    </xf>
    <xf numFmtId="1" fontId="4" fillId="3" borderId="1" xfId="4" applyNumberFormat="1" applyFont="1" applyFill="1" applyBorder="1" applyAlignment="1" applyProtection="1">
      <alignment horizontal="center"/>
      <protection locked="0"/>
    </xf>
    <xf numFmtId="0" fontId="2" fillId="0" borderId="0" xfId="4" applyFont="1" applyAlignment="1">
      <alignment horizontal="center"/>
    </xf>
    <xf numFmtId="0" fontId="2" fillId="0" borderId="0" xfId="4" applyFont="1" applyAlignment="1">
      <alignment vertical="justify"/>
    </xf>
    <xf numFmtId="169" fontId="2" fillId="0" borderId="0" xfId="4" applyNumberFormat="1" applyFont="1"/>
    <xf numFmtId="0" fontId="2" fillId="0" borderId="0" xfId="4" applyFont="1"/>
    <xf numFmtId="169" fontId="1" fillId="0" borderId="9" xfId="4" applyNumberFormat="1" applyFont="1" applyBorder="1" applyAlignment="1">
      <alignment horizontal="center" vertical="center" wrapText="1"/>
    </xf>
    <xf numFmtId="0" fontId="1" fillId="0" borderId="10" xfId="4" applyFont="1" applyBorder="1" applyAlignment="1">
      <alignment horizontal="center" vertical="center" wrapText="1"/>
    </xf>
    <xf numFmtId="0" fontId="1" fillId="0" borderId="11" xfId="4" applyFont="1" applyBorder="1" applyAlignment="1">
      <alignment horizontal="center" vertical="center" wrapText="1"/>
    </xf>
    <xf numFmtId="169" fontId="1" fillId="0" borderId="18" xfId="4" applyNumberFormat="1" applyFont="1" applyBorder="1" applyAlignment="1">
      <alignment horizontal="center" vertical="center" wrapText="1"/>
    </xf>
    <xf numFmtId="0" fontId="1" fillId="3" borderId="8" xfId="4" applyFont="1" applyFill="1" applyBorder="1" applyProtection="1">
      <protection locked="0"/>
    </xf>
    <xf numFmtId="0" fontId="1" fillId="3" borderId="0" xfId="4" applyFont="1" applyFill="1" applyProtection="1">
      <protection locked="0"/>
    </xf>
    <xf numFmtId="49" fontId="1" fillId="3" borderId="7" xfId="4" applyNumberFormat="1" applyFont="1" applyFill="1" applyBorder="1" applyAlignment="1" applyProtection="1">
      <alignment horizontal="center"/>
      <protection locked="0"/>
    </xf>
    <xf numFmtId="0" fontId="1" fillId="3" borderId="2" xfId="4" applyFont="1" applyFill="1" applyBorder="1" applyAlignment="1" applyProtection="1">
      <alignment horizontal="left" vertical="center" wrapText="1"/>
      <protection locked="0"/>
    </xf>
    <xf numFmtId="167" fontId="1" fillId="3" borderId="7" xfId="4" applyNumberFormat="1" applyFont="1" applyFill="1" applyBorder="1" applyProtection="1">
      <protection locked="0"/>
    </xf>
    <xf numFmtId="167" fontId="1" fillId="3" borderId="1" xfId="4" applyNumberFormat="1" applyFont="1" applyFill="1" applyBorder="1" applyProtection="1">
      <protection locked="0"/>
    </xf>
    <xf numFmtId="167" fontId="1" fillId="3" borderId="3" xfId="4" applyNumberFormat="1" applyFont="1" applyFill="1" applyBorder="1" applyProtection="1">
      <protection locked="0"/>
    </xf>
    <xf numFmtId="49" fontId="1" fillId="0" borderId="7" xfId="4" applyNumberFormat="1" applyFont="1" applyBorder="1" applyAlignment="1" applyProtection="1">
      <alignment horizontal="center"/>
      <protection locked="0"/>
    </xf>
    <xf numFmtId="0" fontId="1" fillId="0" borderId="2" xfId="4" applyFont="1" applyBorder="1" applyAlignment="1" applyProtection="1">
      <alignment horizontal="left" vertical="center" wrapText="1"/>
      <protection locked="0"/>
    </xf>
    <xf numFmtId="167" fontId="1" fillId="0" borderId="7" xfId="4" applyNumberFormat="1" applyFont="1" applyBorder="1" applyProtection="1">
      <protection locked="0"/>
    </xf>
    <xf numFmtId="167" fontId="1" fillId="0" borderId="1" xfId="4" applyNumberFormat="1" applyFont="1" applyBorder="1" applyProtection="1">
      <protection locked="0"/>
    </xf>
    <xf numFmtId="0" fontId="1" fillId="0" borderId="36" xfId="4" applyFont="1" applyBorder="1" applyProtection="1">
      <protection locked="0"/>
    </xf>
    <xf numFmtId="167" fontId="1" fillId="0" borderId="3" xfId="4" applyNumberFormat="1" applyFont="1" applyBorder="1" applyProtection="1">
      <protection locked="0"/>
    </xf>
    <xf numFmtId="167" fontId="1" fillId="3" borderId="8" xfId="4" applyNumberFormat="1" applyFont="1" applyFill="1" applyBorder="1" applyProtection="1">
      <protection locked="0"/>
    </xf>
    <xf numFmtId="0" fontId="1" fillId="3" borderId="1" xfId="4" applyFont="1" applyFill="1" applyBorder="1" applyProtection="1">
      <protection locked="0"/>
    </xf>
    <xf numFmtId="0" fontId="1" fillId="3" borderId="2" xfId="4" applyFont="1" applyFill="1" applyBorder="1" applyAlignment="1" applyProtection="1">
      <alignment vertical="justify"/>
      <protection locked="0"/>
    </xf>
    <xf numFmtId="169" fontId="1" fillId="3" borderId="8" xfId="4" applyNumberFormat="1" applyFont="1" applyFill="1" applyBorder="1" applyProtection="1">
      <protection locked="0"/>
    </xf>
    <xf numFmtId="0" fontId="1" fillId="0" borderId="2" xfId="4" quotePrefix="1" applyFont="1" applyBorder="1" applyAlignment="1" applyProtection="1">
      <alignment horizontal="left" vertical="center" wrapText="1"/>
      <protection locked="0"/>
    </xf>
    <xf numFmtId="49" fontId="1" fillId="2" borderId="7" xfId="4" applyNumberFormat="1" applyFont="1" applyFill="1" applyBorder="1" applyAlignment="1" applyProtection="1">
      <alignment horizontal="center"/>
      <protection locked="0"/>
    </xf>
    <xf numFmtId="0" fontId="1" fillId="2" borderId="2" xfId="4" applyFont="1" applyFill="1" applyBorder="1" applyAlignment="1" applyProtection="1">
      <alignment horizontal="left" vertical="center" wrapText="1"/>
      <protection locked="0"/>
    </xf>
    <xf numFmtId="169" fontId="1" fillId="3" borderId="7" xfId="4" applyNumberFormat="1" applyFont="1" applyFill="1" applyBorder="1" applyProtection="1">
      <protection locked="0"/>
    </xf>
    <xf numFmtId="169" fontId="1" fillId="3" borderId="3" xfId="4" applyNumberFormat="1" applyFont="1" applyFill="1" applyBorder="1" applyProtection="1">
      <protection locked="0"/>
    </xf>
    <xf numFmtId="49" fontId="1" fillId="3" borderId="9" xfId="4" applyNumberFormat="1" applyFont="1" applyFill="1" applyBorder="1" applyAlignment="1" applyProtection="1">
      <alignment horizontal="center"/>
      <protection locked="0"/>
    </xf>
    <xf numFmtId="0" fontId="1" fillId="3" borderId="20" xfId="4" applyFont="1" applyFill="1" applyBorder="1" applyAlignment="1" applyProtection="1">
      <alignment horizontal="left" vertical="center" wrapText="1"/>
      <protection locked="0"/>
    </xf>
    <xf numFmtId="169" fontId="1" fillId="3" borderId="9" xfId="4" applyNumberFormat="1" applyFont="1" applyFill="1" applyBorder="1" applyProtection="1">
      <protection locked="0"/>
    </xf>
    <xf numFmtId="0" fontId="1" fillId="3" borderId="10" xfId="4" applyFont="1" applyFill="1" applyBorder="1" applyProtection="1">
      <protection locked="0"/>
    </xf>
    <xf numFmtId="0" fontId="1" fillId="3" borderId="11" xfId="4" applyFont="1" applyFill="1" applyBorder="1" applyProtection="1">
      <protection locked="0"/>
    </xf>
    <xf numFmtId="169" fontId="1" fillId="3" borderId="18" xfId="4" applyNumberFormat="1" applyFont="1" applyFill="1" applyBorder="1" applyProtection="1">
      <protection locked="0"/>
    </xf>
    <xf numFmtId="49" fontId="1" fillId="0" borderId="0" xfId="4" applyNumberFormat="1" applyFont="1" applyAlignment="1" applyProtection="1">
      <alignment horizontal="center"/>
      <protection locked="0"/>
    </xf>
    <xf numFmtId="0" fontId="1" fillId="0" borderId="0" xfId="4" applyFont="1" applyAlignment="1" applyProtection="1">
      <alignment vertical="justify"/>
      <protection locked="0"/>
    </xf>
    <xf numFmtId="169" fontId="1" fillId="0" borderId="0" xfId="4" applyNumberFormat="1" applyFont="1" applyProtection="1">
      <protection locked="0"/>
    </xf>
    <xf numFmtId="49" fontId="1" fillId="0" borderId="0" xfId="4" applyNumberFormat="1" applyFont="1" applyAlignment="1" applyProtection="1">
      <alignment horizontal="left"/>
      <protection locked="0"/>
    </xf>
    <xf numFmtId="49" fontId="1" fillId="0" borderId="0" xfId="4" applyNumberFormat="1" applyFont="1" applyAlignment="1">
      <alignment horizontal="center"/>
    </xf>
    <xf numFmtId="0" fontId="1" fillId="0" borderId="0" xfId="4" applyFont="1" applyAlignment="1">
      <alignment vertical="justify"/>
    </xf>
    <xf numFmtId="169" fontId="1" fillId="0" borderId="0" xfId="4" applyNumberFormat="1" applyFont="1"/>
    <xf numFmtId="167" fontId="7" fillId="2" borderId="4" xfId="4" applyNumberFormat="1" applyFont="1" applyFill="1" applyBorder="1" applyProtection="1">
      <protection locked="0"/>
    </xf>
    <xf numFmtId="167" fontId="7" fillId="2" borderId="5" xfId="4" applyNumberFormat="1" applyFont="1" applyFill="1" applyBorder="1" applyProtection="1">
      <protection locked="0"/>
    </xf>
    <xf numFmtId="168" fontId="7" fillId="2" borderId="5" xfId="4" applyNumberFormat="1" applyFont="1" applyFill="1" applyBorder="1" applyProtection="1">
      <protection locked="0"/>
    </xf>
    <xf numFmtId="167" fontId="7" fillId="2" borderId="1" xfId="4" applyNumberFormat="1" applyFont="1" applyFill="1" applyBorder="1" applyProtection="1">
      <protection locked="0"/>
    </xf>
    <xf numFmtId="168" fontId="7" fillId="2" borderId="8" xfId="4" applyNumberFormat="1" applyFont="1" applyFill="1" applyBorder="1" applyProtection="1">
      <protection locked="0"/>
    </xf>
    <xf numFmtId="168" fontId="7" fillId="2" borderId="1" xfId="4" applyNumberFormat="1" applyFont="1" applyFill="1" applyBorder="1" applyProtection="1">
      <protection locked="0"/>
    </xf>
    <xf numFmtId="168" fontId="4" fillId="2" borderId="5" xfId="4" applyNumberFormat="1" applyFont="1" applyFill="1" applyBorder="1" applyProtection="1">
      <protection locked="0"/>
    </xf>
    <xf numFmtId="168" fontId="4" fillId="2" borderId="1" xfId="4" applyNumberFormat="1" applyFont="1" applyFill="1" applyBorder="1" applyProtection="1">
      <protection locked="0"/>
    </xf>
    <xf numFmtId="168" fontId="4" fillId="2" borderId="8" xfId="4" applyNumberFormat="1" applyFont="1" applyFill="1" applyBorder="1" applyProtection="1">
      <protection locked="0"/>
    </xf>
    <xf numFmtId="3" fontId="4" fillId="2" borderId="1" xfId="4" applyNumberFormat="1" applyFont="1" applyFill="1" applyBorder="1" applyAlignment="1" applyProtection="1">
      <alignment horizontal="center"/>
      <protection locked="0"/>
    </xf>
    <xf numFmtId="1" fontId="4" fillId="2" borderId="1" xfId="4" applyNumberFormat="1" applyFont="1" applyFill="1" applyBorder="1" applyAlignment="1" applyProtection="1">
      <alignment horizontal="center"/>
      <protection locked="0"/>
    </xf>
    <xf numFmtId="167" fontId="1" fillId="2" borderId="23" xfId="4" applyNumberFormat="1" applyFont="1" applyFill="1" applyBorder="1" applyProtection="1">
      <protection locked="0"/>
    </xf>
    <xf numFmtId="167" fontId="1" fillId="2" borderId="35" xfId="4" applyNumberFormat="1" applyFont="1" applyFill="1" applyBorder="1" applyProtection="1">
      <protection locked="0"/>
    </xf>
    <xf numFmtId="167" fontId="1" fillId="2" borderId="7" xfId="4" applyNumberFormat="1" applyFont="1" applyFill="1" applyBorder="1" applyProtection="1">
      <protection locked="0"/>
    </xf>
    <xf numFmtId="167" fontId="1" fillId="2" borderId="3" xfId="4" applyNumberFormat="1" applyFont="1" applyFill="1" applyBorder="1" applyProtection="1">
      <protection locked="0"/>
    </xf>
    <xf numFmtId="0" fontId="7" fillId="0" borderId="4" xfId="4" applyFont="1" applyBorder="1" applyAlignment="1" applyProtection="1">
      <alignment horizontal="center"/>
      <protection locked="0"/>
    </xf>
    <xf numFmtId="0" fontId="7" fillId="0" borderId="6" xfId="4" applyFont="1" applyBorder="1" applyAlignment="1" applyProtection="1">
      <alignment vertical="justify"/>
      <protection locked="0"/>
    </xf>
    <xf numFmtId="0" fontId="7" fillId="0" borderId="26" xfId="4" applyFont="1" applyBorder="1" applyAlignment="1" applyProtection="1">
      <alignment horizontal="center"/>
      <protection locked="0"/>
    </xf>
    <xf numFmtId="0" fontId="7" fillId="0" borderId="7" xfId="4" applyFont="1" applyBorder="1" applyAlignment="1" applyProtection="1">
      <alignment horizontal="center"/>
      <protection locked="0"/>
    </xf>
    <xf numFmtId="0" fontId="7" fillId="0" borderId="8" xfId="4" applyFont="1" applyBorder="1" applyAlignment="1" applyProtection="1">
      <alignment vertical="justify"/>
      <protection locked="0"/>
    </xf>
    <xf numFmtId="0" fontId="7" fillId="0" borderId="2" xfId="4" applyFont="1" applyBorder="1" applyAlignment="1" applyProtection="1">
      <alignment horizontal="center"/>
      <protection locked="0"/>
    </xf>
    <xf numFmtId="0" fontId="7" fillId="0" borderId="32" xfId="4" applyFont="1" applyBorder="1" applyAlignment="1" applyProtection="1">
      <alignment horizontal="center"/>
      <protection locked="0"/>
    </xf>
    <xf numFmtId="49" fontId="7" fillId="0" borderId="7" xfId="4" applyNumberFormat="1" applyFont="1" applyBorder="1" applyAlignment="1" applyProtection="1">
      <alignment horizontal="center"/>
      <protection locked="0"/>
    </xf>
    <xf numFmtId="0" fontId="7" fillId="0" borderId="7" xfId="4" applyFont="1" applyBorder="1" applyAlignment="1" applyProtection="1">
      <alignment horizontal="center" vertic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vertical="justify"/>
      <protection locked="0"/>
    </xf>
    <xf numFmtId="0" fontId="4" fillId="0" borderId="2" xfId="4" applyFont="1" applyBorder="1" applyAlignment="1" applyProtection="1">
      <alignment horizontal="center"/>
      <protection locked="0"/>
    </xf>
    <xf numFmtId="0" fontId="4" fillId="0" borderId="7" xfId="4" applyFont="1" applyBorder="1" applyAlignment="1" applyProtection="1">
      <alignment horizontal="center"/>
      <protection locked="0"/>
    </xf>
    <xf numFmtId="0" fontId="4" fillId="0" borderId="8" xfId="4" applyFont="1" applyBorder="1" applyAlignment="1" applyProtection="1">
      <alignment vertical="justify"/>
      <protection locked="0"/>
    </xf>
    <xf numFmtId="0" fontId="1" fillId="0" borderId="8" xfId="4" applyFont="1" applyBorder="1" applyAlignment="1" applyProtection="1">
      <alignment vertical="justify"/>
      <protection locked="0"/>
    </xf>
    <xf numFmtId="0" fontId="3" fillId="0" borderId="1" xfId="4" applyFont="1" applyBorder="1" applyAlignment="1" applyProtection="1">
      <alignment horizontal="center" vertical="center" wrapText="1"/>
      <protection locked="0"/>
    </xf>
    <xf numFmtId="0" fontId="3" fillId="0" borderId="25" xfId="4" applyFont="1" applyBorder="1" applyAlignment="1" applyProtection="1">
      <alignment horizontal="left" vertical="center" wrapText="1"/>
      <protection locked="0"/>
    </xf>
    <xf numFmtId="49" fontId="4" fillId="0" borderId="1" xfId="4" applyNumberFormat="1" applyFont="1" applyBorder="1" applyAlignment="1" applyProtection="1">
      <alignment horizontal="center" vertical="center" wrapText="1"/>
      <protection locked="0"/>
    </xf>
    <xf numFmtId="0" fontId="4" fillId="0" borderId="25" xfId="4" applyFont="1" applyBorder="1" applyAlignment="1" applyProtection="1">
      <alignment horizontal="left" vertical="center" wrapText="1"/>
      <protection locked="0"/>
    </xf>
    <xf numFmtId="0" fontId="3" fillId="0" borderId="1" xfId="4" applyFont="1" applyBorder="1" applyProtection="1"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left"/>
      <protection locked="0"/>
    </xf>
    <xf numFmtId="0" fontId="8" fillId="0" borderId="1" xfId="4" applyFont="1" applyBorder="1" applyAlignment="1" applyProtection="1">
      <alignment vertical="center"/>
      <protection locked="0"/>
    </xf>
    <xf numFmtId="49" fontId="3" fillId="0" borderId="1" xfId="4" applyNumberFormat="1" applyFont="1" applyBorder="1" applyAlignment="1" applyProtection="1">
      <alignment horizontal="center" vertical="center" wrapText="1"/>
      <protection locked="0"/>
    </xf>
    <xf numFmtId="0" fontId="3" fillId="0" borderId="26" xfId="4" applyFont="1" applyBorder="1" applyAlignment="1" applyProtection="1">
      <alignment vertical="justify"/>
      <protection locked="0"/>
    </xf>
    <xf numFmtId="49" fontId="1" fillId="2" borderId="23" xfId="4" applyNumberFormat="1" applyFont="1" applyFill="1" applyBorder="1" applyAlignment="1" applyProtection="1">
      <alignment horizontal="center"/>
      <protection locked="0"/>
    </xf>
    <xf numFmtId="0" fontId="1" fillId="2" borderId="26" xfId="4" applyFont="1" applyFill="1" applyBorder="1" applyAlignment="1" applyProtection="1">
      <alignment horizontal="left" vertical="center" wrapText="1"/>
      <protection locked="0"/>
    </xf>
    <xf numFmtId="0" fontId="1" fillId="2" borderId="2" xfId="4" quotePrefix="1" applyFont="1" applyFill="1" applyBorder="1" applyAlignment="1" applyProtection="1">
      <alignment horizontal="left" vertical="center" wrapText="1"/>
      <protection locked="0"/>
    </xf>
    <xf numFmtId="168" fontId="7" fillId="3" borderId="2" xfId="4" applyNumberFormat="1" applyFont="1" applyFill="1" applyBorder="1" applyProtection="1">
      <protection locked="0"/>
    </xf>
    <xf numFmtId="168" fontId="7" fillId="0" borderId="2" xfId="4" applyNumberFormat="1" applyFont="1" applyBorder="1" applyProtection="1">
      <protection locked="0"/>
    </xf>
    <xf numFmtId="167" fontId="7" fillId="0" borderId="32" xfId="4" applyNumberFormat="1" applyFont="1" applyBorder="1" applyProtection="1">
      <protection locked="0"/>
    </xf>
    <xf numFmtId="167" fontId="7" fillId="2" borderId="15" xfId="4" applyNumberFormat="1" applyFont="1" applyFill="1" applyBorder="1" applyProtection="1">
      <protection locked="0"/>
    </xf>
    <xf numFmtId="0" fontId="1" fillId="3" borderId="3" xfId="4" applyFont="1" applyFill="1" applyBorder="1" applyProtection="1">
      <protection locked="0"/>
    </xf>
    <xf numFmtId="0" fontId="12" fillId="0" borderId="0" xfId="4" applyFont="1" applyProtection="1">
      <protection locked="0"/>
    </xf>
    <xf numFmtId="2" fontId="4" fillId="2" borderId="1" xfId="4" applyNumberFormat="1" applyFont="1" applyFill="1" applyBorder="1" applyProtection="1">
      <protection locked="0"/>
    </xf>
    <xf numFmtId="2" fontId="7" fillId="2" borderId="7" xfId="4" applyNumberFormat="1" applyFont="1" applyFill="1" applyBorder="1" applyProtection="1">
      <protection locked="0"/>
    </xf>
    <xf numFmtId="2" fontId="7" fillId="2" borderId="1" xfId="4" applyNumberFormat="1" applyFont="1" applyFill="1" applyBorder="1" applyProtection="1">
      <protection locked="0"/>
    </xf>
    <xf numFmtId="2" fontId="7" fillId="2" borderId="8" xfId="4" applyNumberFormat="1" applyFont="1" applyFill="1" applyBorder="1" applyProtection="1">
      <protection locked="0"/>
    </xf>
    <xf numFmtId="167" fontId="13" fillId="2" borderId="1" xfId="4" applyNumberFormat="1" applyFont="1" applyFill="1" applyBorder="1" applyProtection="1">
      <protection locked="0"/>
    </xf>
    <xf numFmtId="168" fontId="4" fillId="3" borderId="1" xfId="4" applyNumberFormat="1" applyFont="1" applyFill="1" applyBorder="1" applyAlignment="1" applyProtection="1">
      <alignment horizontal="center"/>
      <protection locked="0"/>
    </xf>
    <xf numFmtId="0" fontId="4" fillId="0" borderId="8" xfId="4" applyFont="1" applyBorder="1" applyAlignment="1" applyProtection="1">
      <alignment horizontal="center" vertical="center"/>
      <protection locked="0"/>
    </xf>
    <xf numFmtId="0" fontId="7" fillId="0" borderId="8" xfId="4" applyFont="1" applyBorder="1" applyAlignment="1" applyProtection="1">
      <alignment vertical="center"/>
      <protection locked="0"/>
    </xf>
    <xf numFmtId="0" fontId="4" fillId="0" borderId="8" xfId="4" applyFont="1" applyBorder="1" applyAlignment="1" applyProtection="1">
      <alignment horizontal="left" vertical="center"/>
      <protection locked="0"/>
    </xf>
    <xf numFmtId="168" fontId="4" fillId="0" borderId="0" xfId="4" applyNumberFormat="1" applyFont="1" applyProtection="1">
      <protection locked="0"/>
    </xf>
    <xf numFmtId="0" fontId="2" fillId="3" borderId="8" xfId="4" applyFont="1" applyFill="1" applyBorder="1" applyProtection="1">
      <protection locked="0"/>
    </xf>
    <xf numFmtId="167" fontId="1" fillId="3" borderId="2" xfId="4" applyNumberFormat="1" applyFont="1" applyFill="1" applyBorder="1" applyAlignment="1" applyProtection="1">
      <alignment vertical="justify"/>
      <protection locked="0"/>
    </xf>
    <xf numFmtId="168" fontId="80" fillId="0" borderId="0" xfId="4" applyNumberFormat="1" applyFont="1"/>
    <xf numFmtId="167" fontId="81" fillId="3" borderId="1" xfId="4" applyNumberFormat="1" applyFont="1" applyFill="1" applyBorder="1" applyProtection="1">
      <protection locked="0"/>
    </xf>
    <xf numFmtId="179" fontId="4" fillId="0" borderId="0" xfId="4" applyNumberFormat="1" applyFont="1" applyProtection="1">
      <protection locked="0"/>
    </xf>
    <xf numFmtId="0" fontId="3" fillId="0" borderId="0" xfId="4" applyFont="1" applyProtection="1">
      <protection locked="0"/>
    </xf>
    <xf numFmtId="169" fontId="1" fillId="3" borderId="1" xfId="4" applyNumberFormat="1" applyFont="1" applyFill="1" applyBorder="1" applyProtection="1">
      <protection locked="0"/>
    </xf>
    <xf numFmtId="168" fontId="84" fillId="3" borderId="8" xfId="4" applyNumberFormat="1" applyFont="1" applyFill="1" applyBorder="1" applyProtection="1">
      <protection locked="0"/>
    </xf>
    <xf numFmtId="168" fontId="88" fillId="3" borderId="1" xfId="4" applyNumberFormat="1" applyFont="1" applyFill="1" applyBorder="1" applyProtection="1">
      <protection locked="0"/>
    </xf>
    <xf numFmtId="49" fontId="7" fillId="0" borderId="7" xfId="4" applyNumberFormat="1" applyFont="1" applyBorder="1" applyAlignment="1" applyProtection="1">
      <alignment horizontal="center" vertical="center"/>
      <protection locked="0"/>
    </xf>
    <xf numFmtId="0" fontId="7" fillId="0" borderId="8" xfId="4" applyFont="1" applyBorder="1" applyAlignment="1" applyProtection="1">
      <alignment horizontal="left" vertical="justify"/>
      <protection locked="0"/>
    </xf>
    <xf numFmtId="167" fontId="4" fillId="2" borderId="7" xfId="4" applyNumberFormat="1" applyFont="1" applyFill="1" applyBorder="1" applyProtection="1">
      <protection locked="0"/>
    </xf>
    <xf numFmtId="167" fontId="1" fillId="0" borderId="0" xfId="4" applyNumberFormat="1" applyFont="1" applyProtection="1">
      <protection locked="0"/>
    </xf>
    <xf numFmtId="167" fontId="7" fillId="0" borderId="15" xfId="4" applyNumberFormat="1" applyFont="1" applyBorder="1" applyAlignment="1" applyProtection="1">
      <alignment horizontal="center"/>
      <protection locked="0"/>
    </xf>
    <xf numFmtId="167" fontId="7" fillId="0" borderId="16" xfId="4" applyNumberFormat="1" applyFont="1" applyBorder="1" applyAlignment="1" applyProtection="1">
      <alignment horizontal="center"/>
      <protection locked="0"/>
    </xf>
    <xf numFmtId="167" fontId="7" fillId="0" borderId="17" xfId="4" applyNumberFormat="1" applyFont="1" applyBorder="1" applyAlignment="1" applyProtection="1">
      <alignment horizontal="center"/>
      <protection locked="0"/>
    </xf>
    <xf numFmtId="0" fontId="1" fillId="0" borderId="0" xfId="4" applyFont="1" applyAlignment="1">
      <alignment horizontal="left"/>
    </xf>
    <xf numFmtId="0" fontId="6" fillId="0" borderId="0" xfId="4"/>
    <xf numFmtId="0" fontId="7" fillId="0" borderId="27" xfId="4" applyFont="1" applyBorder="1" applyAlignment="1">
      <alignment horizontal="center" wrapText="1"/>
    </xf>
    <xf numFmtId="0" fontId="7" fillId="0" borderId="23" xfId="4" applyFont="1" applyBorder="1" applyAlignment="1">
      <alignment horizontal="center" wrapText="1"/>
    </xf>
    <xf numFmtId="0" fontId="7" fillId="0" borderId="28" xfId="4" applyFont="1" applyBorder="1" applyAlignment="1">
      <alignment horizontal="center"/>
    </xf>
    <xf numFmtId="0" fontId="7" fillId="0" borderId="24" xfId="4" applyFont="1" applyBorder="1" applyAlignment="1">
      <alignment horizontal="center"/>
    </xf>
    <xf numFmtId="0" fontId="7" fillId="0" borderId="29" xfId="4" applyFont="1" applyBorder="1" applyAlignment="1">
      <alignment horizontal="center" vertical="justify"/>
    </xf>
    <xf numFmtId="0" fontId="7" fillId="0" borderId="30" xfId="4" applyFont="1" applyBorder="1" applyAlignment="1">
      <alignment horizontal="center" vertical="justify"/>
    </xf>
    <xf numFmtId="0" fontId="7" fillId="0" borderId="31" xfId="4" applyFont="1" applyBorder="1" applyAlignment="1">
      <alignment horizontal="center" vertical="justify"/>
    </xf>
    <xf numFmtId="0" fontId="2" fillId="0" borderId="0" xfId="4" applyFont="1"/>
    <xf numFmtId="0" fontId="0" fillId="0" borderId="0" xfId="0"/>
    <xf numFmtId="0" fontId="4" fillId="0" borderId="1" xfId="4" applyFont="1" applyBorder="1"/>
    <xf numFmtId="0" fontId="4" fillId="0" borderId="13" xfId="4" applyFont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0" fontId="4" fillId="0" borderId="29" xfId="4" applyFont="1" applyBorder="1" applyAlignment="1">
      <alignment horizontal="center" vertical="center" wrapText="1"/>
    </xf>
    <xf numFmtId="0" fontId="4" fillId="0" borderId="30" xfId="4" applyFont="1" applyBorder="1" applyAlignment="1">
      <alignment horizontal="center" vertical="center" wrapText="1"/>
    </xf>
    <xf numFmtId="0" fontId="4" fillId="0" borderId="3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wrapText="1"/>
    </xf>
    <xf numFmtId="0" fontId="3" fillId="0" borderId="2" xfId="4" applyFont="1" applyBorder="1" applyAlignment="1" applyProtection="1">
      <alignment horizontal="center" vertical="center" wrapText="1"/>
      <protection locked="0"/>
    </xf>
    <xf numFmtId="0" fontId="3" fillId="0" borderId="25" xfId="4" applyFont="1" applyBorder="1" applyAlignment="1" applyProtection="1">
      <alignment horizontal="center" vertical="center" wrapText="1"/>
      <protection locked="0"/>
    </xf>
    <xf numFmtId="0" fontId="3" fillId="0" borderId="3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>
      <alignment horizontal="center" vertical="center" wrapText="1"/>
    </xf>
    <xf numFmtId="167" fontId="4" fillId="0" borderId="1" xfId="4" applyNumberFormat="1" applyFont="1" applyBorder="1" applyAlignment="1">
      <alignment horizontal="center" vertical="center" wrapText="1"/>
    </xf>
    <xf numFmtId="169" fontId="4" fillId="0" borderId="1" xfId="4" applyNumberFormat="1" applyFont="1" applyBorder="1" applyAlignment="1">
      <alignment horizontal="center" vertical="center" wrapText="1"/>
    </xf>
    <xf numFmtId="167" fontId="8" fillId="0" borderId="1" xfId="4" applyNumberFormat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5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2" fillId="0" borderId="0" xfId="4" applyFont="1" applyAlignment="1" applyProtection="1">
      <alignment horizontal="center"/>
      <protection locked="0"/>
    </xf>
    <xf numFmtId="0" fontId="2" fillId="2" borderId="0" xfId="4" applyFont="1" applyFill="1" applyAlignment="1">
      <alignment horizontal="center"/>
    </xf>
    <xf numFmtId="169" fontId="2" fillId="0" borderId="21" xfId="4" applyNumberFormat="1" applyFont="1" applyBorder="1" applyAlignment="1">
      <alignment horizontal="center" vertical="center" wrapText="1"/>
    </xf>
    <xf numFmtId="169" fontId="2" fillId="0" borderId="5" xfId="4" applyNumberFormat="1" applyFont="1" applyBorder="1" applyAlignment="1">
      <alignment horizontal="center" vertical="center" wrapText="1"/>
    </xf>
    <xf numFmtId="169" fontId="2" fillId="0" borderId="6" xfId="4" applyNumberFormat="1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6" fillId="0" borderId="0" xfId="4" applyAlignment="1">
      <alignment horizontal="center"/>
    </xf>
    <xf numFmtId="49" fontId="1" fillId="0" borderId="4" xfId="4" applyNumberFormat="1" applyFont="1" applyBorder="1" applyAlignment="1">
      <alignment horizontal="center" vertical="center" wrapText="1"/>
    </xf>
    <xf numFmtId="49" fontId="1" fillId="0" borderId="9" xfId="4" applyNumberFormat="1" applyFont="1" applyBorder="1" applyAlignment="1">
      <alignment horizontal="center" vertical="center" wrapText="1"/>
    </xf>
    <xf numFmtId="0" fontId="1" fillId="0" borderId="19" xfId="4" applyFont="1" applyBorder="1" applyAlignment="1">
      <alignment horizontal="center" vertical="center" wrapText="1"/>
    </xf>
    <xf numFmtId="0" fontId="1" fillId="0" borderId="20" xfId="4" applyFont="1" applyBorder="1" applyAlignment="1">
      <alignment horizontal="center" vertical="center" wrapText="1"/>
    </xf>
    <xf numFmtId="169" fontId="2" fillId="0" borderId="4" xfId="4" applyNumberFormat="1" applyFont="1" applyBorder="1" applyAlignment="1">
      <alignment horizontal="center" vertical="center" wrapText="1"/>
    </xf>
    <xf numFmtId="0" fontId="4" fillId="0" borderId="1" xfId="4" applyFont="1" applyFill="1" applyBorder="1" applyProtection="1">
      <protection locked="0"/>
    </xf>
    <xf numFmtId="0" fontId="4" fillId="0" borderId="1" xfId="4" applyFont="1" applyFill="1" applyBorder="1" applyAlignment="1" applyProtection="1">
      <alignment horizontal="left"/>
      <protection locked="0"/>
    </xf>
    <xf numFmtId="0" fontId="8" fillId="0" borderId="1" xfId="4" applyFont="1" applyFill="1" applyBorder="1" applyAlignment="1" applyProtection="1">
      <alignment vertical="center"/>
      <protection locked="0"/>
    </xf>
    <xf numFmtId="0" fontId="8" fillId="0" borderId="1" xfId="4" applyFont="1" applyFill="1" applyBorder="1" applyAlignment="1" applyProtection="1">
      <alignment horizontal="left" vertical="center"/>
      <protection locked="0"/>
    </xf>
    <xf numFmtId="0" fontId="3" fillId="0" borderId="26" xfId="4" applyFont="1" applyFill="1" applyBorder="1" applyAlignment="1" applyProtection="1">
      <alignment vertical="justify"/>
      <protection locked="0"/>
    </xf>
    <xf numFmtId="3" fontId="1" fillId="3" borderId="24" xfId="4" applyNumberFormat="1" applyFont="1" applyFill="1" applyBorder="1" applyProtection="1">
      <protection locked="0"/>
    </xf>
  </cellXfs>
  <cellStyles count="392">
    <cellStyle name=" 1" xfId="8" xr:uid="{00000000-0005-0000-0000-000000000000}"/>
    <cellStyle name="_07. расчет тарифа 2007 от 23.08.06 для аудиторов" xfId="9" xr:uid="{00000000-0005-0000-0000-000001000000}"/>
    <cellStyle name="_Агафонов ЛИЗИНГ 19 сентября" xfId="10" xr:uid="{00000000-0005-0000-0000-000002000000}"/>
    <cellStyle name="_Анализ_231207-3 (2)" xfId="11" xr:uid="{00000000-0005-0000-0000-000003000000}"/>
    <cellStyle name="_Заявка Тестова  СКОРРЕКТИРОВАННАЯ" xfId="12" xr:uid="{00000000-0005-0000-0000-000004000000}"/>
    <cellStyle name="_Инвест программа" xfId="13" xr:uid="{00000000-0005-0000-0000-000005000000}"/>
    <cellStyle name="_ИНФОРМАЦИЯ ПО ДОГОВОРАМ ЛИЗИНГА" xfId="14" xr:uid="{00000000-0005-0000-0000-000006000000}"/>
    <cellStyle name="_ИНФОРМАЦИЯ ПО ДОГОВОРАМ ЛИЗИНГА 19 мая" xfId="15" xr:uid="{00000000-0005-0000-0000-000007000000}"/>
    <cellStyle name="_ИНФОРМАЦИЯ ПО ДОГОВОРАМ ЛИЗИНГА 27.04.071" xfId="16" xr:uid="{00000000-0005-0000-0000-000008000000}"/>
    <cellStyle name="_ИНФОРМАЦИЯ ПО ДОГОВОРАМ ЛИЗИНГА1" xfId="17" xr:uid="{00000000-0005-0000-0000-000009000000}"/>
    <cellStyle name="_Копия Программа первоочередных мер_(правка 18 05 06 Усаров_2А_3)" xfId="18" xr:uid="{00000000-0005-0000-0000-00000A000000}"/>
    <cellStyle name="_Копия Свод все сети+" xfId="19" xr:uid="{00000000-0005-0000-0000-00000B000000}"/>
    <cellStyle name="_Копия формы для ФСК" xfId="20" xr:uid="{00000000-0005-0000-0000-00000C000000}"/>
    <cellStyle name="_ЛИЗИНГ" xfId="21" xr:uid="{00000000-0005-0000-0000-00000D000000}"/>
    <cellStyle name="_ЛИЗИНГ Агафонов 15.01.08" xfId="22" xr:uid="{00000000-0005-0000-0000-00000E000000}"/>
    <cellStyle name="_Лизинг справка по забалансу 3 апрель" xfId="23" xr:uid="{00000000-0005-0000-0000-00000F000000}"/>
    <cellStyle name="_Лист1" xfId="24" xr:uid="{00000000-0005-0000-0000-000010000000}"/>
    <cellStyle name="_Макет_Итоговый лист по анализу ИПР" xfId="25" xr:uid="{00000000-0005-0000-0000-000011000000}"/>
    <cellStyle name="_ОКС - программа кап.стройки" xfId="26" xr:uid="{00000000-0005-0000-0000-000012000000}"/>
    <cellStyle name="_Расчет амортизации-ОТПРАВКА" xfId="27" xr:uid="{00000000-0005-0000-0000-000013000000}"/>
    <cellStyle name="_смета расходов по версии ФСТ от 26.09.06 - Звержанская" xfId="28" xr:uid="{00000000-0005-0000-0000-000014000000}"/>
    <cellStyle name="_СМЕТЫ 2005 2006 2007" xfId="29" xr:uid="{00000000-0005-0000-0000-000015000000}"/>
    <cellStyle name="_Справка по забалансу по лизингу" xfId="30" xr:uid="{00000000-0005-0000-0000-000016000000}"/>
    <cellStyle name="_счета 2008 оплаченные в 2007г " xfId="31" xr:uid="{00000000-0005-0000-0000-000017000000}"/>
    <cellStyle name="_ТАРИФ1" xfId="32" xr:uid="{00000000-0005-0000-0000-000018000000}"/>
    <cellStyle name="_Фина план на 2007 год (ФО)" xfId="33" xr:uid="{00000000-0005-0000-0000-000019000000}"/>
    <cellStyle name="_ФП К" xfId="34" xr:uid="{00000000-0005-0000-0000-00001A000000}"/>
    <cellStyle name="_ФП К_к ФСТ" xfId="35" xr:uid="{00000000-0005-0000-0000-00001B000000}"/>
    <cellStyle name="_ФСТ-2007-отправка-сентябрь ИСТОЧНИКИ" xfId="36" xr:uid="{00000000-0005-0000-0000-00001C000000}"/>
    <cellStyle name="”ќђќ‘ћ‚›‰" xfId="38" xr:uid="{00000000-0005-0000-0000-00001E000000}"/>
    <cellStyle name="”љ‘ђћ‚ђќќ›‰" xfId="39" xr:uid="{00000000-0005-0000-0000-00001F000000}"/>
    <cellStyle name="„…ќ…†ќ›‰" xfId="40" xr:uid="{00000000-0005-0000-0000-000020000000}"/>
    <cellStyle name="‡ђѓћ‹ћ‚ћљ1" xfId="41" xr:uid="{00000000-0005-0000-0000-000021000000}"/>
    <cellStyle name="‡ђѓћ‹ћ‚ћљ2" xfId="42" xr:uid="{00000000-0005-0000-0000-000022000000}"/>
    <cellStyle name="’ћѓћ‚›‰" xfId="37" xr:uid="{00000000-0005-0000-0000-00001D000000}"/>
    <cellStyle name="20% - Акцент1 2" xfId="43" xr:uid="{00000000-0005-0000-0000-000023000000}"/>
    <cellStyle name="20% - Акцент1 2 2" xfId="44" xr:uid="{00000000-0005-0000-0000-000024000000}"/>
    <cellStyle name="20% - Акцент1 2 3" xfId="45" xr:uid="{00000000-0005-0000-0000-000025000000}"/>
    <cellStyle name="20% - Акцент1 3" xfId="46" xr:uid="{00000000-0005-0000-0000-000026000000}"/>
    <cellStyle name="20% - Акцент2 2" xfId="47" xr:uid="{00000000-0005-0000-0000-000027000000}"/>
    <cellStyle name="20% - Акцент2 2 2" xfId="48" xr:uid="{00000000-0005-0000-0000-000028000000}"/>
    <cellStyle name="20% - Акцент2 2 3" xfId="49" xr:uid="{00000000-0005-0000-0000-000029000000}"/>
    <cellStyle name="20% - Акцент2 3" xfId="50" xr:uid="{00000000-0005-0000-0000-00002A000000}"/>
    <cellStyle name="20% - Акцент3 2" xfId="51" xr:uid="{00000000-0005-0000-0000-00002B000000}"/>
    <cellStyle name="20% - Акцент3 2 2" xfId="52" xr:uid="{00000000-0005-0000-0000-00002C000000}"/>
    <cellStyle name="20% - Акцент3 2 3" xfId="53" xr:uid="{00000000-0005-0000-0000-00002D000000}"/>
    <cellStyle name="20% - Акцент3 3" xfId="54" xr:uid="{00000000-0005-0000-0000-00002E000000}"/>
    <cellStyle name="20% - Акцент4 2" xfId="55" xr:uid="{00000000-0005-0000-0000-00002F000000}"/>
    <cellStyle name="20% - Акцент4 2 2" xfId="56" xr:uid="{00000000-0005-0000-0000-000030000000}"/>
    <cellStyle name="20% - Акцент4 2 3" xfId="57" xr:uid="{00000000-0005-0000-0000-000031000000}"/>
    <cellStyle name="20% - Акцент4 3" xfId="58" xr:uid="{00000000-0005-0000-0000-000032000000}"/>
    <cellStyle name="20% - Акцент5 2" xfId="59" xr:uid="{00000000-0005-0000-0000-000033000000}"/>
    <cellStyle name="20% - Акцент5 2 2" xfId="60" xr:uid="{00000000-0005-0000-0000-000034000000}"/>
    <cellStyle name="20% - Акцент5 2 3" xfId="61" xr:uid="{00000000-0005-0000-0000-000035000000}"/>
    <cellStyle name="20% - Акцент5 3" xfId="62" xr:uid="{00000000-0005-0000-0000-000036000000}"/>
    <cellStyle name="20% - Акцент6 2" xfId="63" xr:uid="{00000000-0005-0000-0000-000037000000}"/>
    <cellStyle name="20% - Акцент6 2 2" xfId="64" xr:uid="{00000000-0005-0000-0000-000038000000}"/>
    <cellStyle name="20% - Акцент6 2 3" xfId="65" xr:uid="{00000000-0005-0000-0000-000039000000}"/>
    <cellStyle name="20% - Акцент6 3" xfId="66" xr:uid="{00000000-0005-0000-0000-00003A000000}"/>
    <cellStyle name="40% - Акцент1 2" xfId="67" xr:uid="{00000000-0005-0000-0000-00003B000000}"/>
    <cellStyle name="40% - Акцент1 2 2" xfId="68" xr:uid="{00000000-0005-0000-0000-00003C000000}"/>
    <cellStyle name="40% - Акцент1 2 3" xfId="69" xr:uid="{00000000-0005-0000-0000-00003D000000}"/>
    <cellStyle name="40% - Акцент1 3" xfId="70" xr:uid="{00000000-0005-0000-0000-00003E000000}"/>
    <cellStyle name="40% - Акцент2 2" xfId="71" xr:uid="{00000000-0005-0000-0000-00003F000000}"/>
    <cellStyle name="40% - Акцент2 2 2" xfId="72" xr:uid="{00000000-0005-0000-0000-000040000000}"/>
    <cellStyle name="40% - Акцент2 2 3" xfId="73" xr:uid="{00000000-0005-0000-0000-000041000000}"/>
    <cellStyle name="40% - Акцент2 3" xfId="74" xr:uid="{00000000-0005-0000-0000-000042000000}"/>
    <cellStyle name="40% - Акцент3 2" xfId="75" xr:uid="{00000000-0005-0000-0000-000043000000}"/>
    <cellStyle name="40% - Акцент3 2 2" xfId="76" xr:uid="{00000000-0005-0000-0000-000044000000}"/>
    <cellStyle name="40% - Акцент3 2 3" xfId="77" xr:uid="{00000000-0005-0000-0000-000045000000}"/>
    <cellStyle name="40% - Акцент3 3" xfId="78" xr:uid="{00000000-0005-0000-0000-000046000000}"/>
    <cellStyle name="40% - Акцент4 2" xfId="79" xr:uid="{00000000-0005-0000-0000-000047000000}"/>
    <cellStyle name="40% - Акцент4 2 2" xfId="80" xr:uid="{00000000-0005-0000-0000-000048000000}"/>
    <cellStyle name="40% - Акцент4 2 3" xfId="81" xr:uid="{00000000-0005-0000-0000-000049000000}"/>
    <cellStyle name="40% - Акцент4 3" xfId="82" xr:uid="{00000000-0005-0000-0000-00004A000000}"/>
    <cellStyle name="40% - Акцент5 2" xfId="83" xr:uid="{00000000-0005-0000-0000-00004B000000}"/>
    <cellStyle name="40% - Акцент5 2 2" xfId="84" xr:uid="{00000000-0005-0000-0000-00004C000000}"/>
    <cellStyle name="40% - Акцент5 2 3" xfId="85" xr:uid="{00000000-0005-0000-0000-00004D000000}"/>
    <cellStyle name="40% - Акцент5 3" xfId="86" xr:uid="{00000000-0005-0000-0000-00004E000000}"/>
    <cellStyle name="40% - Акцент6 2" xfId="87" xr:uid="{00000000-0005-0000-0000-00004F000000}"/>
    <cellStyle name="40% - Акцент6 2 2" xfId="88" xr:uid="{00000000-0005-0000-0000-000050000000}"/>
    <cellStyle name="40% - Акцент6 2 3" xfId="89" xr:uid="{00000000-0005-0000-0000-000051000000}"/>
    <cellStyle name="40% - Акцент6 3" xfId="90" xr:uid="{00000000-0005-0000-0000-000052000000}"/>
    <cellStyle name="60% - Акцент1 2" xfId="91" xr:uid="{00000000-0005-0000-0000-000053000000}"/>
    <cellStyle name="60% - Акцент1 2 2" xfId="92" xr:uid="{00000000-0005-0000-0000-000054000000}"/>
    <cellStyle name="60% - Акцент1 3" xfId="93" xr:uid="{00000000-0005-0000-0000-000055000000}"/>
    <cellStyle name="60% - Акцент2 2" xfId="94" xr:uid="{00000000-0005-0000-0000-000056000000}"/>
    <cellStyle name="60% - Акцент2 2 2" xfId="95" xr:uid="{00000000-0005-0000-0000-000057000000}"/>
    <cellStyle name="60% - Акцент2 3" xfId="96" xr:uid="{00000000-0005-0000-0000-000058000000}"/>
    <cellStyle name="60% - Акцент3 2" xfId="97" xr:uid="{00000000-0005-0000-0000-000059000000}"/>
    <cellStyle name="60% - Акцент3 2 2" xfId="98" xr:uid="{00000000-0005-0000-0000-00005A000000}"/>
    <cellStyle name="60% - Акцент3 3" xfId="99" xr:uid="{00000000-0005-0000-0000-00005B000000}"/>
    <cellStyle name="60% - Акцент4 2" xfId="100" xr:uid="{00000000-0005-0000-0000-00005C000000}"/>
    <cellStyle name="60% - Акцент4 2 2" xfId="101" xr:uid="{00000000-0005-0000-0000-00005D000000}"/>
    <cellStyle name="60% - Акцент4 3" xfId="102" xr:uid="{00000000-0005-0000-0000-00005E000000}"/>
    <cellStyle name="60% - Акцент5 2" xfId="103" xr:uid="{00000000-0005-0000-0000-00005F000000}"/>
    <cellStyle name="60% - Акцент5 2 2" xfId="104" xr:uid="{00000000-0005-0000-0000-000060000000}"/>
    <cellStyle name="60% - Акцент5 3" xfId="105" xr:uid="{00000000-0005-0000-0000-000061000000}"/>
    <cellStyle name="60% - Акцент6 2" xfId="106" xr:uid="{00000000-0005-0000-0000-000062000000}"/>
    <cellStyle name="60% - Акцент6 2 2" xfId="107" xr:uid="{00000000-0005-0000-0000-000063000000}"/>
    <cellStyle name="60% - Акцент6 3" xfId="108" xr:uid="{00000000-0005-0000-0000-000064000000}"/>
    <cellStyle name="Comma [0]_laroux" xfId="109" xr:uid="{00000000-0005-0000-0000-000065000000}"/>
    <cellStyle name="Comma_laroux" xfId="110" xr:uid="{00000000-0005-0000-0000-000066000000}"/>
    <cellStyle name="Currency [0]" xfId="111" xr:uid="{00000000-0005-0000-0000-000067000000}"/>
    <cellStyle name="Currency_laroux" xfId="112" xr:uid="{00000000-0005-0000-0000-000068000000}"/>
    <cellStyle name="Normal" xfId="113" xr:uid="{00000000-0005-0000-0000-000069000000}"/>
    <cellStyle name="Normal 1" xfId="114" xr:uid="{00000000-0005-0000-0000-00006A000000}"/>
    <cellStyle name="Normal 2" xfId="115" xr:uid="{00000000-0005-0000-0000-00006B000000}"/>
    <cellStyle name="Normal_ASUS" xfId="116" xr:uid="{00000000-0005-0000-0000-00006C000000}"/>
    <cellStyle name="Normal1" xfId="117" xr:uid="{00000000-0005-0000-0000-00006D000000}"/>
    <cellStyle name="Price_Body" xfId="118" xr:uid="{00000000-0005-0000-0000-00006E000000}"/>
    <cellStyle name="SAPBEXaggData" xfId="119" xr:uid="{00000000-0005-0000-0000-00006F000000}"/>
    <cellStyle name="SAPBEXaggDataEmph" xfId="120" xr:uid="{00000000-0005-0000-0000-000070000000}"/>
    <cellStyle name="SAPBEXaggItem" xfId="121" xr:uid="{00000000-0005-0000-0000-000071000000}"/>
    <cellStyle name="SAPBEXaggItemX" xfId="122" xr:uid="{00000000-0005-0000-0000-000072000000}"/>
    <cellStyle name="SAPBEXchaText" xfId="123" xr:uid="{00000000-0005-0000-0000-000073000000}"/>
    <cellStyle name="SAPBEXexcBad7" xfId="124" xr:uid="{00000000-0005-0000-0000-000074000000}"/>
    <cellStyle name="SAPBEXexcBad8" xfId="125" xr:uid="{00000000-0005-0000-0000-000075000000}"/>
    <cellStyle name="SAPBEXexcBad9" xfId="126" xr:uid="{00000000-0005-0000-0000-000076000000}"/>
    <cellStyle name="SAPBEXexcCritical4" xfId="127" xr:uid="{00000000-0005-0000-0000-000077000000}"/>
    <cellStyle name="SAPBEXexcCritical5" xfId="128" xr:uid="{00000000-0005-0000-0000-000078000000}"/>
    <cellStyle name="SAPBEXexcCritical6" xfId="129" xr:uid="{00000000-0005-0000-0000-000079000000}"/>
    <cellStyle name="SAPBEXexcGood1" xfId="130" xr:uid="{00000000-0005-0000-0000-00007A000000}"/>
    <cellStyle name="SAPBEXexcGood2" xfId="131" xr:uid="{00000000-0005-0000-0000-00007B000000}"/>
    <cellStyle name="SAPBEXexcGood3" xfId="132" xr:uid="{00000000-0005-0000-0000-00007C000000}"/>
    <cellStyle name="SAPBEXfilterDrill" xfId="133" xr:uid="{00000000-0005-0000-0000-00007D000000}"/>
    <cellStyle name="SAPBEXfilterItem" xfId="134" xr:uid="{00000000-0005-0000-0000-00007E000000}"/>
    <cellStyle name="SAPBEXfilterText" xfId="135" xr:uid="{00000000-0005-0000-0000-00007F000000}"/>
    <cellStyle name="SAPBEXformats" xfId="136" xr:uid="{00000000-0005-0000-0000-000080000000}"/>
    <cellStyle name="SAPBEXheaderItem" xfId="137" xr:uid="{00000000-0005-0000-0000-000081000000}"/>
    <cellStyle name="SAPBEXheaderText" xfId="138" xr:uid="{00000000-0005-0000-0000-000082000000}"/>
    <cellStyle name="SAPBEXHLevel0" xfId="139" xr:uid="{00000000-0005-0000-0000-000083000000}"/>
    <cellStyle name="SAPBEXHLevel0X" xfId="140" xr:uid="{00000000-0005-0000-0000-000084000000}"/>
    <cellStyle name="SAPBEXHLevel1" xfId="141" xr:uid="{00000000-0005-0000-0000-000085000000}"/>
    <cellStyle name="SAPBEXHLevel1X" xfId="142" xr:uid="{00000000-0005-0000-0000-000086000000}"/>
    <cellStyle name="SAPBEXHLevel2" xfId="143" xr:uid="{00000000-0005-0000-0000-000087000000}"/>
    <cellStyle name="SAPBEXHLevel2X" xfId="144" xr:uid="{00000000-0005-0000-0000-000088000000}"/>
    <cellStyle name="SAPBEXHLevel3" xfId="145" xr:uid="{00000000-0005-0000-0000-000089000000}"/>
    <cellStyle name="SAPBEXHLevel3X" xfId="146" xr:uid="{00000000-0005-0000-0000-00008A000000}"/>
    <cellStyle name="SAPBEXresData" xfId="147" xr:uid="{00000000-0005-0000-0000-00008B000000}"/>
    <cellStyle name="SAPBEXresDataEmph" xfId="148" xr:uid="{00000000-0005-0000-0000-00008C000000}"/>
    <cellStyle name="SAPBEXresItem" xfId="149" xr:uid="{00000000-0005-0000-0000-00008D000000}"/>
    <cellStyle name="SAPBEXresItemX" xfId="150" xr:uid="{00000000-0005-0000-0000-00008E000000}"/>
    <cellStyle name="SAPBEXstdData" xfId="151" xr:uid="{00000000-0005-0000-0000-00008F000000}"/>
    <cellStyle name="SAPBEXstdDataEmph" xfId="152" xr:uid="{00000000-0005-0000-0000-000090000000}"/>
    <cellStyle name="SAPBEXstdItem" xfId="153" xr:uid="{00000000-0005-0000-0000-000091000000}"/>
    <cellStyle name="SAPBEXstdItem 2" xfId="154" xr:uid="{00000000-0005-0000-0000-000092000000}"/>
    <cellStyle name="SAPBEXstdItemX" xfId="155" xr:uid="{00000000-0005-0000-0000-000093000000}"/>
    <cellStyle name="SAPBEXtitle" xfId="156" xr:uid="{00000000-0005-0000-0000-000094000000}"/>
    <cellStyle name="SAPBEXundefined" xfId="157" xr:uid="{00000000-0005-0000-0000-000095000000}"/>
    <cellStyle name="Акцент1 2" xfId="158" xr:uid="{00000000-0005-0000-0000-000096000000}"/>
    <cellStyle name="Акцент1 2 2" xfId="159" xr:uid="{00000000-0005-0000-0000-000097000000}"/>
    <cellStyle name="Акцент1 3" xfId="160" xr:uid="{00000000-0005-0000-0000-000098000000}"/>
    <cellStyle name="Акцент2 2" xfId="161" xr:uid="{00000000-0005-0000-0000-000099000000}"/>
    <cellStyle name="Акцент2 2 2" xfId="162" xr:uid="{00000000-0005-0000-0000-00009A000000}"/>
    <cellStyle name="Акцент2 3" xfId="163" xr:uid="{00000000-0005-0000-0000-00009B000000}"/>
    <cellStyle name="Акцент3 2" xfId="164" xr:uid="{00000000-0005-0000-0000-00009C000000}"/>
    <cellStyle name="Акцент3 2 2" xfId="165" xr:uid="{00000000-0005-0000-0000-00009D000000}"/>
    <cellStyle name="Акцент3 3" xfId="166" xr:uid="{00000000-0005-0000-0000-00009E000000}"/>
    <cellStyle name="Акцент4 2" xfId="167" xr:uid="{00000000-0005-0000-0000-00009F000000}"/>
    <cellStyle name="Акцент4 2 2" xfId="168" xr:uid="{00000000-0005-0000-0000-0000A0000000}"/>
    <cellStyle name="Акцент4 3" xfId="169" xr:uid="{00000000-0005-0000-0000-0000A1000000}"/>
    <cellStyle name="Акцент5 2" xfId="170" xr:uid="{00000000-0005-0000-0000-0000A2000000}"/>
    <cellStyle name="Акцент5 2 2" xfId="171" xr:uid="{00000000-0005-0000-0000-0000A3000000}"/>
    <cellStyle name="Акцент5 3" xfId="172" xr:uid="{00000000-0005-0000-0000-0000A4000000}"/>
    <cellStyle name="Акцент6 2" xfId="173" xr:uid="{00000000-0005-0000-0000-0000A5000000}"/>
    <cellStyle name="Акцент6 2 2" xfId="174" xr:uid="{00000000-0005-0000-0000-0000A6000000}"/>
    <cellStyle name="Акцент6 3" xfId="175" xr:uid="{00000000-0005-0000-0000-0000A7000000}"/>
    <cellStyle name="Беззащитный" xfId="176" xr:uid="{00000000-0005-0000-0000-0000A8000000}"/>
    <cellStyle name="Ввод  2" xfId="177" xr:uid="{00000000-0005-0000-0000-0000A9000000}"/>
    <cellStyle name="Ввод  2 2" xfId="178" xr:uid="{00000000-0005-0000-0000-0000AA000000}"/>
    <cellStyle name="Ввод  3" xfId="179" xr:uid="{00000000-0005-0000-0000-0000AB000000}"/>
    <cellStyle name="Вывод 2" xfId="180" xr:uid="{00000000-0005-0000-0000-0000AC000000}"/>
    <cellStyle name="Вывод 2 2" xfId="181" xr:uid="{00000000-0005-0000-0000-0000AD000000}"/>
    <cellStyle name="Вывод 3" xfId="182" xr:uid="{00000000-0005-0000-0000-0000AE000000}"/>
    <cellStyle name="Вычисление 2" xfId="183" xr:uid="{00000000-0005-0000-0000-0000AF000000}"/>
    <cellStyle name="Вычисление 2 2" xfId="184" xr:uid="{00000000-0005-0000-0000-0000B0000000}"/>
    <cellStyle name="Вычисление 3" xfId="185" xr:uid="{00000000-0005-0000-0000-0000B1000000}"/>
    <cellStyle name="Гиперссылка 2" xfId="186" xr:uid="{00000000-0005-0000-0000-0000B2000000}"/>
    <cellStyle name="Заголовок" xfId="187" xr:uid="{00000000-0005-0000-0000-0000B3000000}"/>
    <cellStyle name="Заголовок 1 2" xfId="188" xr:uid="{00000000-0005-0000-0000-0000B4000000}"/>
    <cellStyle name="Заголовок 1 2 2" xfId="189" xr:uid="{00000000-0005-0000-0000-0000B5000000}"/>
    <cellStyle name="Заголовок 1 3" xfId="190" xr:uid="{00000000-0005-0000-0000-0000B6000000}"/>
    <cellStyle name="Заголовок 2 2" xfId="191" xr:uid="{00000000-0005-0000-0000-0000B7000000}"/>
    <cellStyle name="Заголовок 2 2 2" xfId="192" xr:uid="{00000000-0005-0000-0000-0000B8000000}"/>
    <cellStyle name="Заголовок 2 3" xfId="193" xr:uid="{00000000-0005-0000-0000-0000B9000000}"/>
    <cellStyle name="Заголовок 3 2" xfId="194" xr:uid="{00000000-0005-0000-0000-0000BA000000}"/>
    <cellStyle name="Заголовок 3 2 2" xfId="195" xr:uid="{00000000-0005-0000-0000-0000BB000000}"/>
    <cellStyle name="Заголовок 3 3" xfId="196" xr:uid="{00000000-0005-0000-0000-0000BC000000}"/>
    <cellStyle name="Заголовок 4 2" xfId="197" xr:uid="{00000000-0005-0000-0000-0000BD000000}"/>
    <cellStyle name="Заголовок 4 2 2" xfId="198" xr:uid="{00000000-0005-0000-0000-0000BE000000}"/>
    <cellStyle name="Заголовок 4 3" xfId="199" xr:uid="{00000000-0005-0000-0000-0000BF000000}"/>
    <cellStyle name="ЗаголовокСтолбца" xfId="5" xr:uid="{00000000-0005-0000-0000-0000C0000000}"/>
    <cellStyle name="Защитный" xfId="200" xr:uid="{00000000-0005-0000-0000-0000C1000000}"/>
    <cellStyle name="Значение" xfId="6" xr:uid="{00000000-0005-0000-0000-0000C2000000}"/>
    <cellStyle name="Итог 2" xfId="201" xr:uid="{00000000-0005-0000-0000-0000C3000000}"/>
    <cellStyle name="Итог 2 2" xfId="202" xr:uid="{00000000-0005-0000-0000-0000C4000000}"/>
    <cellStyle name="Итог 3" xfId="203" xr:uid="{00000000-0005-0000-0000-0000C5000000}"/>
    <cellStyle name="Контрольная ячейка 2" xfId="204" xr:uid="{00000000-0005-0000-0000-0000C6000000}"/>
    <cellStyle name="Контрольная ячейка 2 2" xfId="205" xr:uid="{00000000-0005-0000-0000-0000C7000000}"/>
    <cellStyle name="Контрольная ячейка 3" xfId="206" xr:uid="{00000000-0005-0000-0000-0000C8000000}"/>
    <cellStyle name="Мои наименования показателей" xfId="207" xr:uid="{00000000-0005-0000-0000-0000C9000000}"/>
    <cellStyle name="Мой заголовок" xfId="208" xr:uid="{00000000-0005-0000-0000-0000CA000000}"/>
    <cellStyle name="Мой заголовок листа" xfId="209" xr:uid="{00000000-0005-0000-0000-0000CB000000}"/>
    <cellStyle name="Название 2" xfId="210" xr:uid="{00000000-0005-0000-0000-0000CC000000}"/>
    <cellStyle name="Название 2 2" xfId="211" xr:uid="{00000000-0005-0000-0000-0000CD000000}"/>
    <cellStyle name="Название 3" xfId="212" xr:uid="{00000000-0005-0000-0000-0000CE000000}"/>
    <cellStyle name="Нейтральный 2" xfId="213" xr:uid="{00000000-0005-0000-0000-0000CF000000}"/>
    <cellStyle name="Нейтральный 2 2" xfId="214" xr:uid="{00000000-0005-0000-0000-0000D0000000}"/>
    <cellStyle name="Нейтральный 3" xfId="215" xr:uid="{00000000-0005-0000-0000-0000D1000000}"/>
    <cellStyle name="Обычный" xfId="0" builtinId="0"/>
    <cellStyle name="Обычный 10" xfId="216" xr:uid="{00000000-0005-0000-0000-0000D3000000}"/>
    <cellStyle name="Обычный 10 2" xfId="217" xr:uid="{00000000-0005-0000-0000-0000D4000000}"/>
    <cellStyle name="Обычный 10 3" xfId="218" xr:uid="{00000000-0005-0000-0000-0000D5000000}"/>
    <cellStyle name="Обычный 10 4" xfId="219" xr:uid="{00000000-0005-0000-0000-0000D6000000}"/>
    <cellStyle name="Обычный 10 5" xfId="220" xr:uid="{00000000-0005-0000-0000-0000D7000000}"/>
    <cellStyle name="Обычный 10 5 2" xfId="221" xr:uid="{00000000-0005-0000-0000-0000D8000000}"/>
    <cellStyle name="Обычный 11" xfId="222" xr:uid="{00000000-0005-0000-0000-0000D9000000}"/>
    <cellStyle name="Обычный 11 2" xfId="223" xr:uid="{00000000-0005-0000-0000-0000DA000000}"/>
    <cellStyle name="Обычный 11 3" xfId="224" xr:uid="{00000000-0005-0000-0000-0000DB000000}"/>
    <cellStyle name="Обычный 110" xfId="225" xr:uid="{00000000-0005-0000-0000-0000DC000000}"/>
    <cellStyle name="Обычный 12" xfId="226" xr:uid="{00000000-0005-0000-0000-0000DD000000}"/>
    <cellStyle name="Обычный 12 2" xfId="227" xr:uid="{00000000-0005-0000-0000-0000DE000000}"/>
    <cellStyle name="Обычный 12 3" xfId="228" xr:uid="{00000000-0005-0000-0000-0000DF000000}"/>
    <cellStyle name="Обычный 13" xfId="229" xr:uid="{00000000-0005-0000-0000-0000E0000000}"/>
    <cellStyle name="Обычный 13 2" xfId="230" xr:uid="{00000000-0005-0000-0000-0000E1000000}"/>
    <cellStyle name="Обычный 14" xfId="231" xr:uid="{00000000-0005-0000-0000-0000E2000000}"/>
    <cellStyle name="Обычный 15" xfId="232" xr:uid="{00000000-0005-0000-0000-0000E3000000}"/>
    <cellStyle name="Обычный 15 2" xfId="233" xr:uid="{00000000-0005-0000-0000-0000E4000000}"/>
    <cellStyle name="Обычный 16" xfId="234" xr:uid="{00000000-0005-0000-0000-0000E5000000}"/>
    <cellStyle name="Обычный 16 2" xfId="235" xr:uid="{00000000-0005-0000-0000-0000E6000000}"/>
    <cellStyle name="Обычный 17" xfId="236" xr:uid="{00000000-0005-0000-0000-0000E7000000}"/>
    <cellStyle name="Обычный 2" xfId="2" xr:uid="{00000000-0005-0000-0000-0000E8000000}"/>
    <cellStyle name="Обычный 2 10" xfId="237" xr:uid="{00000000-0005-0000-0000-0000E9000000}"/>
    <cellStyle name="Обычный 2 11" xfId="238" xr:uid="{00000000-0005-0000-0000-0000EA000000}"/>
    <cellStyle name="Обычный 2 12" xfId="239" xr:uid="{00000000-0005-0000-0000-0000EB000000}"/>
    <cellStyle name="Обычный 2 2" xfId="240" xr:uid="{00000000-0005-0000-0000-0000EC000000}"/>
    <cellStyle name="Обычный 2 2 2" xfId="241" xr:uid="{00000000-0005-0000-0000-0000ED000000}"/>
    <cellStyle name="Обычный 2 2 2 2" xfId="242" xr:uid="{00000000-0005-0000-0000-0000EE000000}"/>
    <cellStyle name="Обычный 2 2 2 3" xfId="243" xr:uid="{00000000-0005-0000-0000-0000EF000000}"/>
    <cellStyle name="Обычный 2 2 3" xfId="244" xr:uid="{00000000-0005-0000-0000-0000F0000000}"/>
    <cellStyle name="Обычный 2 2 3 2" xfId="245" xr:uid="{00000000-0005-0000-0000-0000F1000000}"/>
    <cellStyle name="Обычный 2 2 4" xfId="246" xr:uid="{00000000-0005-0000-0000-0000F2000000}"/>
    <cellStyle name="Обычный 2 3" xfId="247" xr:uid="{00000000-0005-0000-0000-0000F3000000}"/>
    <cellStyle name="Обычный 2 3 2" xfId="248" xr:uid="{00000000-0005-0000-0000-0000F4000000}"/>
    <cellStyle name="Обычный 2 4" xfId="249" xr:uid="{00000000-0005-0000-0000-0000F5000000}"/>
    <cellStyle name="Обычный 2 5" xfId="250" xr:uid="{00000000-0005-0000-0000-0000F6000000}"/>
    <cellStyle name="Обычный 2 5 2" xfId="251" xr:uid="{00000000-0005-0000-0000-0000F7000000}"/>
    <cellStyle name="Обычный 2 5 3" xfId="252" xr:uid="{00000000-0005-0000-0000-0000F8000000}"/>
    <cellStyle name="Обычный 2 6" xfId="253" xr:uid="{00000000-0005-0000-0000-0000F9000000}"/>
    <cellStyle name="Обычный 2 7" xfId="254" xr:uid="{00000000-0005-0000-0000-0000FA000000}"/>
    <cellStyle name="Обычный 2 7 2" xfId="255" xr:uid="{00000000-0005-0000-0000-0000FB000000}"/>
    <cellStyle name="Обычный 2 8" xfId="256" xr:uid="{00000000-0005-0000-0000-0000FC000000}"/>
    <cellStyle name="Обычный 2 8 2" xfId="257" xr:uid="{00000000-0005-0000-0000-0000FD000000}"/>
    <cellStyle name="Обычный 2 8 3" xfId="258" xr:uid="{00000000-0005-0000-0000-0000FE000000}"/>
    <cellStyle name="Обычный 2 9" xfId="259" xr:uid="{00000000-0005-0000-0000-0000FF000000}"/>
    <cellStyle name="Обычный 3" xfId="4" xr:uid="{00000000-0005-0000-0000-000000010000}"/>
    <cellStyle name="Обычный 3 11" xfId="260" xr:uid="{00000000-0005-0000-0000-000001010000}"/>
    <cellStyle name="Обычный 3 2" xfId="261" xr:uid="{00000000-0005-0000-0000-000002010000}"/>
    <cellStyle name="Обычный 3 2 2" xfId="262" xr:uid="{00000000-0005-0000-0000-000003010000}"/>
    <cellStyle name="Обычный 3 2 2 2" xfId="263" xr:uid="{00000000-0005-0000-0000-000004010000}"/>
    <cellStyle name="Обычный 3 2 3" xfId="264" xr:uid="{00000000-0005-0000-0000-000005010000}"/>
    <cellStyle name="Обычный 3 2 4" xfId="265" xr:uid="{00000000-0005-0000-0000-000006010000}"/>
    <cellStyle name="Обычный 3 3" xfId="266" xr:uid="{00000000-0005-0000-0000-000007010000}"/>
    <cellStyle name="Обычный 3 3 2" xfId="267" xr:uid="{00000000-0005-0000-0000-000008010000}"/>
    <cellStyle name="Обычный 3 4" xfId="268" xr:uid="{00000000-0005-0000-0000-000009010000}"/>
    <cellStyle name="Обычный 3 5" xfId="269" xr:uid="{00000000-0005-0000-0000-00000A010000}"/>
    <cellStyle name="Обычный 3 6" xfId="270" xr:uid="{00000000-0005-0000-0000-00000B010000}"/>
    <cellStyle name="Обычный 3 7" xfId="271" xr:uid="{00000000-0005-0000-0000-00000C010000}"/>
    <cellStyle name="Обычный 3_ИП-май-2011" xfId="272" xr:uid="{00000000-0005-0000-0000-00000D010000}"/>
    <cellStyle name="Обычный 33" xfId="273" xr:uid="{00000000-0005-0000-0000-00000E010000}"/>
    <cellStyle name="Обычный 36 3" xfId="274" xr:uid="{00000000-0005-0000-0000-00000F010000}"/>
    <cellStyle name="Обычный 4" xfId="275" xr:uid="{00000000-0005-0000-0000-000010010000}"/>
    <cellStyle name="Обычный 4 2" xfId="276" xr:uid="{00000000-0005-0000-0000-000011010000}"/>
    <cellStyle name="Обычный 4 2 2" xfId="277" xr:uid="{00000000-0005-0000-0000-000012010000}"/>
    <cellStyle name="Обычный 4 2 3" xfId="278" xr:uid="{00000000-0005-0000-0000-000013010000}"/>
    <cellStyle name="Обычный 4 3" xfId="279" xr:uid="{00000000-0005-0000-0000-000014010000}"/>
    <cellStyle name="Обычный 5" xfId="280" xr:uid="{00000000-0005-0000-0000-000015010000}"/>
    <cellStyle name="Обычный 5 2" xfId="281" xr:uid="{00000000-0005-0000-0000-000016010000}"/>
    <cellStyle name="Обычный 5 3" xfId="282" xr:uid="{00000000-0005-0000-0000-000017010000}"/>
    <cellStyle name="Обычный 58" xfId="283" xr:uid="{00000000-0005-0000-0000-000018010000}"/>
    <cellStyle name="Обычный 6" xfId="284" xr:uid="{00000000-0005-0000-0000-000019010000}"/>
    <cellStyle name="Обычный 6 2" xfId="285" xr:uid="{00000000-0005-0000-0000-00001A010000}"/>
    <cellStyle name="Обычный 6 3" xfId="286" xr:uid="{00000000-0005-0000-0000-00001B010000}"/>
    <cellStyle name="Обычный 6 3 2" xfId="287" xr:uid="{00000000-0005-0000-0000-00001C010000}"/>
    <cellStyle name="Обычный 6 3 3" xfId="288" xr:uid="{00000000-0005-0000-0000-00001D010000}"/>
    <cellStyle name="Обычный 6 4" xfId="289" xr:uid="{00000000-0005-0000-0000-00001E010000}"/>
    <cellStyle name="Обычный 7" xfId="290" xr:uid="{00000000-0005-0000-0000-00001F010000}"/>
    <cellStyle name="Обычный 8" xfId="291" xr:uid="{00000000-0005-0000-0000-000020010000}"/>
    <cellStyle name="Обычный 8 2" xfId="292" xr:uid="{00000000-0005-0000-0000-000021010000}"/>
    <cellStyle name="Обычный 9" xfId="293" xr:uid="{00000000-0005-0000-0000-000022010000}"/>
    <cellStyle name="Обычный 9 2" xfId="294" xr:uid="{00000000-0005-0000-0000-000023010000}"/>
    <cellStyle name="Обычный 98" xfId="295" xr:uid="{00000000-0005-0000-0000-000024010000}"/>
    <cellStyle name="Плохой 2" xfId="296" xr:uid="{00000000-0005-0000-0000-000025010000}"/>
    <cellStyle name="Плохой 2 2" xfId="297" xr:uid="{00000000-0005-0000-0000-000026010000}"/>
    <cellStyle name="Плохой 3" xfId="298" xr:uid="{00000000-0005-0000-0000-000027010000}"/>
    <cellStyle name="Поле ввода" xfId="299" xr:uid="{00000000-0005-0000-0000-000028010000}"/>
    <cellStyle name="Пояснение 2" xfId="300" xr:uid="{00000000-0005-0000-0000-000029010000}"/>
    <cellStyle name="Пояснение 2 2" xfId="301" xr:uid="{00000000-0005-0000-0000-00002A010000}"/>
    <cellStyle name="Пояснение 3" xfId="302" xr:uid="{00000000-0005-0000-0000-00002B010000}"/>
    <cellStyle name="Примечание 2" xfId="303" xr:uid="{00000000-0005-0000-0000-00002C010000}"/>
    <cellStyle name="Примечание 2 2" xfId="304" xr:uid="{00000000-0005-0000-0000-00002D010000}"/>
    <cellStyle name="Примечание 2 3" xfId="305" xr:uid="{00000000-0005-0000-0000-00002E010000}"/>
    <cellStyle name="Примечание 3" xfId="306" xr:uid="{00000000-0005-0000-0000-00002F010000}"/>
    <cellStyle name="Примечание 4" xfId="307" xr:uid="{00000000-0005-0000-0000-000030010000}"/>
    <cellStyle name="Процентный 2" xfId="1" xr:uid="{00000000-0005-0000-0000-000031010000}"/>
    <cellStyle name="Процентный 2 2" xfId="308" xr:uid="{00000000-0005-0000-0000-000032010000}"/>
    <cellStyle name="Процентный 2 2 2" xfId="309" xr:uid="{00000000-0005-0000-0000-000033010000}"/>
    <cellStyle name="Процентный 2 3" xfId="310" xr:uid="{00000000-0005-0000-0000-000034010000}"/>
    <cellStyle name="Процентный 2 4" xfId="311" xr:uid="{00000000-0005-0000-0000-000035010000}"/>
    <cellStyle name="Связанная ячейка 2" xfId="312" xr:uid="{00000000-0005-0000-0000-000036010000}"/>
    <cellStyle name="Связанная ячейка 2 2" xfId="313" xr:uid="{00000000-0005-0000-0000-000037010000}"/>
    <cellStyle name="Связанная ячейка 3" xfId="314" xr:uid="{00000000-0005-0000-0000-000038010000}"/>
    <cellStyle name="Стиль 1" xfId="315" xr:uid="{00000000-0005-0000-0000-000039010000}"/>
    <cellStyle name="Стиль 1 2" xfId="316" xr:uid="{00000000-0005-0000-0000-00003A010000}"/>
    <cellStyle name="Стиль 1 2 2" xfId="317" xr:uid="{00000000-0005-0000-0000-00003B010000}"/>
    <cellStyle name="Стиль 1 20 2" xfId="318" xr:uid="{00000000-0005-0000-0000-00003C010000}"/>
    <cellStyle name="Стиль 1 22" xfId="319" xr:uid="{00000000-0005-0000-0000-00003D010000}"/>
    <cellStyle name="Стиль 1 3" xfId="320" xr:uid="{00000000-0005-0000-0000-00003E010000}"/>
    <cellStyle name="Текст предупреждения 2" xfId="321" xr:uid="{00000000-0005-0000-0000-00003F010000}"/>
    <cellStyle name="Текст предупреждения 2 2" xfId="322" xr:uid="{00000000-0005-0000-0000-000040010000}"/>
    <cellStyle name="Текст предупреждения 3" xfId="323" xr:uid="{00000000-0005-0000-0000-000041010000}"/>
    <cellStyle name="Текстовый" xfId="324" xr:uid="{00000000-0005-0000-0000-000042010000}"/>
    <cellStyle name="Тысячи [0]_3Com" xfId="325" xr:uid="{00000000-0005-0000-0000-000043010000}"/>
    <cellStyle name="Тысячи_3Com" xfId="326" xr:uid="{00000000-0005-0000-0000-000044010000}"/>
    <cellStyle name="Финансовый [0] 2" xfId="327" xr:uid="{00000000-0005-0000-0000-000045010000}"/>
    <cellStyle name="Финансовый 10" xfId="328" xr:uid="{00000000-0005-0000-0000-000046010000}"/>
    <cellStyle name="Финансовый 11" xfId="329" xr:uid="{00000000-0005-0000-0000-000047010000}"/>
    <cellStyle name="Финансовый 12" xfId="330" xr:uid="{00000000-0005-0000-0000-000048010000}"/>
    <cellStyle name="Финансовый 13" xfId="331" xr:uid="{00000000-0005-0000-0000-000049010000}"/>
    <cellStyle name="Финансовый 14" xfId="332" xr:uid="{00000000-0005-0000-0000-00004A010000}"/>
    <cellStyle name="Финансовый 15" xfId="333" xr:uid="{00000000-0005-0000-0000-00004B010000}"/>
    <cellStyle name="Финансовый 16" xfId="334" xr:uid="{00000000-0005-0000-0000-00004C010000}"/>
    <cellStyle name="Финансовый 17" xfId="335" xr:uid="{00000000-0005-0000-0000-00004D010000}"/>
    <cellStyle name="Финансовый 18" xfId="336" xr:uid="{00000000-0005-0000-0000-00004E010000}"/>
    <cellStyle name="Финансовый 19" xfId="337" xr:uid="{00000000-0005-0000-0000-00004F010000}"/>
    <cellStyle name="Финансовый 19 2" xfId="338" xr:uid="{00000000-0005-0000-0000-000050010000}"/>
    <cellStyle name="Финансовый 2" xfId="3" xr:uid="{00000000-0005-0000-0000-000051010000}"/>
    <cellStyle name="Финансовый 2 2" xfId="339" xr:uid="{00000000-0005-0000-0000-000052010000}"/>
    <cellStyle name="Финансовый 2 2 2" xfId="340" xr:uid="{00000000-0005-0000-0000-000053010000}"/>
    <cellStyle name="Финансовый 2 3" xfId="341" xr:uid="{00000000-0005-0000-0000-000054010000}"/>
    <cellStyle name="Финансовый 2 3 2" xfId="342" xr:uid="{00000000-0005-0000-0000-000055010000}"/>
    <cellStyle name="Финансовый 2 4" xfId="343" xr:uid="{00000000-0005-0000-0000-000056010000}"/>
    <cellStyle name="Финансовый 2 5" xfId="344" xr:uid="{00000000-0005-0000-0000-000057010000}"/>
    <cellStyle name="Финансовый 20" xfId="345" xr:uid="{00000000-0005-0000-0000-000058010000}"/>
    <cellStyle name="Финансовый 21" xfId="346" xr:uid="{00000000-0005-0000-0000-000059010000}"/>
    <cellStyle name="Финансовый 3" xfId="347" xr:uid="{00000000-0005-0000-0000-00005A010000}"/>
    <cellStyle name="Финансовый 3 2" xfId="348" xr:uid="{00000000-0005-0000-0000-00005B010000}"/>
    <cellStyle name="Финансовый 3 2 2" xfId="349" xr:uid="{00000000-0005-0000-0000-00005C010000}"/>
    <cellStyle name="Финансовый 3 3" xfId="350" xr:uid="{00000000-0005-0000-0000-00005D010000}"/>
    <cellStyle name="Финансовый 3 4" xfId="351" xr:uid="{00000000-0005-0000-0000-00005E010000}"/>
    <cellStyle name="Финансовый 4" xfId="352" xr:uid="{00000000-0005-0000-0000-00005F010000}"/>
    <cellStyle name="Финансовый 4 2" xfId="353" xr:uid="{00000000-0005-0000-0000-000060010000}"/>
    <cellStyle name="Финансовый 4 2 2" xfId="354" xr:uid="{00000000-0005-0000-0000-000061010000}"/>
    <cellStyle name="Финансовый 4 2 2 2" xfId="355" xr:uid="{00000000-0005-0000-0000-000062010000}"/>
    <cellStyle name="Финансовый 4 2 3" xfId="356" xr:uid="{00000000-0005-0000-0000-000063010000}"/>
    <cellStyle name="Финансовый 4 3" xfId="357" xr:uid="{00000000-0005-0000-0000-000064010000}"/>
    <cellStyle name="Финансовый 4 4" xfId="358" xr:uid="{00000000-0005-0000-0000-000065010000}"/>
    <cellStyle name="Финансовый 5" xfId="359" xr:uid="{00000000-0005-0000-0000-000066010000}"/>
    <cellStyle name="Финансовый 5 2" xfId="360" xr:uid="{00000000-0005-0000-0000-000067010000}"/>
    <cellStyle name="Финансовый 5 3" xfId="361" xr:uid="{00000000-0005-0000-0000-000068010000}"/>
    <cellStyle name="Финансовый 5 4" xfId="362" xr:uid="{00000000-0005-0000-0000-000069010000}"/>
    <cellStyle name="Финансовый 6" xfId="363" xr:uid="{00000000-0005-0000-0000-00006A010000}"/>
    <cellStyle name="Финансовый 6 2" xfId="364" xr:uid="{00000000-0005-0000-0000-00006B010000}"/>
    <cellStyle name="Финансовый 6 3" xfId="365" xr:uid="{00000000-0005-0000-0000-00006C010000}"/>
    <cellStyle name="Финансовый 6 4" xfId="366" xr:uid="{00000000-0005-0000-0000-00006D010000}"/>
    <cellStyle name="Финансовый 7" xfId="367" xr:uid="{00000000-0005-0000-0000-00006E010000}"/>
    <cellStyle name="Финансовый 8" xfId="368" xr:uid="{00000000-0005-0000-0000-00006F010000}"/>
    <cellStyle name="Финансовый 9" xfId="369" xr:uid="{00000000-0005-0000-0000-000070010000}"/>
    <cellStyle name="Формула" xfId="370" xr:uid="{00000000-0005-0000-0000-000071010000}"/>
    <cellStyle name="ФормулаВБ" xfId="7" xr:uid="{00000000-0005-0000-0000-000074010000}"/>
    <cellStyle name="ФормулаНаКонтроль" xfId="371" xr:uid="{00000000-0005-0000-0000-000075010000}"/>
    <cellStyle name="Хороший 2" xfId="372" xr:uid="{00000000-0005-0000-0000-000076010000}"/>
    <cellStyle name="Хороший 2 2" xfId="373" xr:uid="{00000000-0005-0000-0000-000077010000}"/>
    <cellStyle name="Хороший 3" xfId="374" xr:uid="{00000000-0005-0000-0000-000078010000}"/>
    <cellStyle name="Џђћ–…ќ’ќ›‰" xfId="375" xr:uid="{00000000-0005-0000-0000-000079010000}"/>
    <cellStyle name="㼿㼿" xfId="376" xr:uid="{00000000-0005-0000-0000-00007A010000}"/>
    <cellStyle name="㼿㼿?" xfId="377" xr:uid="{00000000-0005-0000-0000-00007B010000}"/>
    <cellStyle name="㼿㼿_Укрупненный расчет  Варнав._3" xfId="378" xr:uid="{00000000-0005-0000-0000-00007C010000}"/>
    <cellStyle name="㼿㼿㼿" xfId="379" xr:uid="{00000000-0005-0000-0000-00007D010000}"/>
    <cellStyle name="㼿㼿㼿?" xfId="380" xr:uid="{00000000-0005-0000-0000-00007E010000}"/>
    <cellStyle name="㼿㼿㼿_Укрупненный расчет  Варнав._6" xfId="381" xr:uid="{00000000-0005-0000-0000-00007F010000}"/>
    <cellStyle name="㼿㼿㼿㼿" xfId="382" xr:uid="{00000000-0005-0000-0000-000080010000}"/>
    <cellStyle name="㼿㼿㼿㼿?" xfId="383" xr:uid="{00000000-0005-0000-0000-000081010000}"/>
    <cellStyle name="㼿㼿㼿㼿_Укрупненный расчет  Варнав._5" xfId="384" xr:uid="{00000000-0005-0000-0000-000082010000}"/>
    <cellStyle name="㼿㼿㼿㼿㼿" xfId="385" xr:uid="{00000000-0005-0000-0000-000083010000}"/>
    <cellStyle name="㼿㼿㼿㼿㼿?" xfId="386" xr:uid="{00000000-0005-0000-0000-000084010000}"/>
    <cellStyle name="㼿㼿㼿㼿㼿_Укрупненный расчет  Варнав." xfId="387" xr:uid="{00000000-0005-0000-0000-000085010000}"/>
    <cellStyle name="㼿㼿㼿㼿㼿㼿?" xfId="388" xr:uid="{00000000-0005-0000-0000-000086010000}"/>
    <cellStyle name="㼿㼿㼿㼿㼿㼿㼿㼿" xfId="389" xr:uid="{00000000-0005-0000-0000-000087010000}"/>
    <cellStyle name="㼿㼿㼿㼿㼿㼿㼿㼿㼿" xfId="390" xr:uid="{00000000-0005-0000-0000-000088010000}"/>
    <cellStyle name="㼿㼿㼿㼿㼿㼿㼿㼿㼿㼿" xfId="391" xr:uid="{00000000-0005-0000-0000-000089010000}"/>
  </cellStyles>
  <dxfs count="0"/>
  <tableStyles count="0" defaultTableStyle="TableStyleMedium2" defaultPivotStyle="PivotStyleLight16"/>
  <colors>
    <mruColors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1\DB\Tereza\EVRAZ%20-%20Reporting%20package\2006\Aktiva%20a%20pasiva\Aktiva%20a%20pasiva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euters\&#1056;&#1072;&#1073;&#1086;&#1095;&#1080;&#1081;%20&#1089;&#1090;&#1086;&#1083;\Artem's\Fixed%20Income\&#1072;&#1096;&#1095;&#1091;&#1074;%20&#1096;&#1090;&#1089;&#1097;&#1100;&#1091;\PUBLIC\BLOOMBERG\gazpr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euters\&#1056;&#1072;&#1073;&#1086;&#1095;&#1080;&#1081;%20&#1089;&#1090;&#1086;&#1083;\Documents%20and%20Settings\matvean\Local%20Settings\Temporary%20Internet%20Files\OLK4D9\RUR_Calc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\&#1087;&#1072;&#1087;&#1082;&#1072;%20&#1086;&#1073;&#1084;&#1077;&#1085;&#1072;\Users\&#1057;&#1077;&#1076;&#1072;&#1096;&#1082;&#1080;&#1085;&#1072;&#1043;&#1057;\Documents\&#1054;&#1090;&#1082;&#1088;&#1099;&#1090;&#1080;&#1077;%20&#1076;&#1077;&#1083;&#1072;\&#1073;&#1077;&#1085;&#1095;\BENCH.TSO.2015(v1.0)%20&#1088;&#1072;&#1073;&#1086;&#1095;&#1080;&#108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mihaylov_sv\&#1056;&#1072;&#1073;&#1086;&#1095;&#1080;&#1081;%20&#1089;&#1090;&#1086;&#1083;\&#1055;&#1072;&#1082;&#1077;&#1090;%20&#1076;&#1083;&#1103;%20&#1087;&#1088;&#1077;&#1079;&#1077;&#1085;&#1090;&#1072;&#1094;&#1080;&#1080;%201%20&#1082;&#1074;&#1072;&#1088;&#1090;&#1072;&#1083;&#1072;%202007&#1075;\&#1059;&#1089;&#1090;&#1072;&#1088;&#1077;&#1074;&#1096;&#1072;&#1103;%20&#1080;&#1085;&#1092;&#1086;&#1088;&#1084;&#1072;&#1094;&#1080;&#1103;\&#1059;&#1056;%20&#1087;&#1086;%20&#1062;&#1060;&#1054;%2002.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СводЕАХ"/>
      <sheetName val="Лист1 (2)"/>
      <sheetName val="Balance Sheet"/>
      <sheetName val="полугодие"/>
      <sheetName val="Справочники"/>
      <sheetName val="ФИНПЛАН"/>
      <sheetName val="pasiva-skute?nost"/>
      <sheetName val="Фин план"/>
      <sheetName val="Languages"/>
      <sheetName val="MCS"/>
      <sheetName val="форма 6.1"/>
      <sheetName val="Y96LTEBHTMP2"/>
      <sheetName val="КлассНТМК"/>
      <sheetName val="КлассЗСМК"/>
      <sheetName val="FX rates"/>
      <sheetName val="план"/>
      <sheetName val="факт"/>
      <sheetName val="CurRates"/>
      <sheetName val="дек.разв.2011"/>
      <sheetName val="ОВИ_Группы"/>
      <sheetName val=" Форма П6.1 "/>
      <sheetName val="СВОД Ф15"/>
      <sheetName val="Настройки"/>
      <sheetName val="июнь пл-факт _изм"/>
      <sheetName val="19 CAPEX"/>
      <sheetName val="П ПП_МП"/>
      <sheetName val="rem"/>
      <sheetName val="Aktiva a pasiva 2006"/>
      <sheetName val="Откл_ по фин_ рез"/>
      <sheetName val="сводная"/>
      <sheetName val="ТАБЛИЦЫ"/>
      <sheetName val="9м"/>
      <sheetName val="3-01"/>
      <sheetName val="Sheet Index"/>
      <sheetName val="Variables"/>
      <sheetName val="пр-во_июль"/>
      <sheetName val="ДИТ"/>
      <sheetName val="сортамент"/>
      <sheetName val="1997 fin. res."/>
      <sheetName val="exch. rates"/>
      <sheetName val="Мероприятия"/>
      <sheetName val="MODEL"/>
      <sheetName val="ВГОК 2011"/>
      <sheetName val="EC552378 Corp Cusip8"/>
      <sheetName val="TT333718 Govt"/>
      <sheetName val="ЗСМК"/>
      <sheetName val="Цеховые"/>
      <sheetName val="Центральные"/>
      <sheetName val="карта метрик"/>
      <sheetName val="пл_выруч_В-Р"/>
      <sheetName val="Imp. Sensitivity"/>
      <sheetName val="Streamcore"/>
      <sheetName val="ER"/>
      <sheetName val="Лист27"/>
      <sheetName val="Лист28"/>
      <sheetName val="Лист29"/>
      <sheetName val="Assumptions"/>
      <sheetName val="Inputs"/>
      <sheetName val="SETKI"/>
      <sheetName val="нормы 5 лет"/>
      <sheetName val="PL"/>
      <sheetName val="Sales_prices"/>
      <sheetName val="Рабочий"/>
      <sheetName val="EBITDA Bridges v Budget"/>
      <sheetName val="2001"/>
      <sheetName val="Контроль"/>
      <sheetName val="Реестр 26.11.08"/>
      <sheetName val="ост ТМЦ"/>
      <sheetName val="Приложение 4"/>
      <sheetName val="Движение по месяцам"/>
      <sheetName val="Телефоны"/>
      <sheetName val="f_1"/>
      <sheetName val="Справ"/>
      <sheetName val="COMPS"/>
      <sheetName val="2012г."/>
      <sheetName val="Контрагенты"/>
      <sheetName val="DATA"/>
      <sheetName val="9 мес12"/>
      <sheetName val="окт12"/>
      <sheetName val="ноя12"/>
      <sheetName val="дек12"/>
      <sheetName val="1 пол12"/>
      <sheetName val="4. Ratios"/>
      <sheetName val="Виды затрат"/>
      <sheetName val="Единицы консолидации"/>
      <sheetName val="Счета"/>
      <sheetName val="Виды движения"/>
      <sheetName val="setup"/>
      <sheetName val="Otchet"/>
      <sheetName val="Взз"/>
      <sheetName val="Январь"/>
      <sheetName val="производство"/>
      <sheetName val="Configuration"/>
      <sheetName val="Лист1"/>
      <sheetName val="ф.2.3"/>
      <sheetName val="Отгрузка"/>
      <sheetName val="Поставка"/>
      <sheetName val="Сталь"/>
      <sheetName val="Title"/>
      <sheetName val="KPI 2014_дробление"/>
      <sheetName val="Данные для расчета"/>
      <sheetName val="BEX_AR"/>
      <sheetName val="BEX_Associates"/>
      <sheetName val="BEX_BSRP_OLD"/>
      <sheetName val="BEX_Eq"/>
      <sheetName val="BEX_Expenses_CY"/>
      <sheetName val="BEX_Expenses_PY"/>
      <sheetName val="BEX_Expenses1"/>
      <sheetName val="BEX_Income_Tax"/>
      <sheetName val="BEX_Intangibles"/>
      <sheetName val="BEX_Inventory"/>
      <sheetName val="BEX_invest_unit"/>
      <sheetName val="BEX_invest_unit_OLD"/>
      <sheetName val="BEX_MAIN"/>
      <sheetName val="BEX_MAIN_BS_RP"/>
      <sheetName val="BEX_MAIN_PL"/>
      <sheetName val="BEX_partner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Content"/>
      <sheetName val="3. CFS"/>
      <sheetName val="9a. PP&amp;E"/>
      <sheetName val="10. Intangibles"/>
      <sheetName val="14.2 NRV allowance"/>
      <sheetName val="8. Income tax"/>
      <sheetName val="14.1 Inventory"/>
      <sheetName val="6.2 COS"/>
      <sheetName val="1.2  BS-IS 2009"/>
      <sheetName val="GAP для проработки"/>
      <sheetName val="4."/>
      <sheetName val="2.2 HSVC slag unprep"/>
      <sheetName val="2.1  HSVC slag prepared"/>
      <sheetName val="2.3  NTMK Slag"/>
      <sheetName val="5. Changes in WIP_FG (SAP)"/>
      <sheetName val="5. Changes in WIP_FG (SAP) (2)"/>
      <sheetName val="Production data"/>
      <sheetName val="3.2 Sales to Vanchem"/>
      <sheetName val="1. Production"/>
      <sheetName val="3.1 Sales"/>
      <sheetName val="26.11"/>
      <sheetName val="НТМК Сталь"/>
      <sheetName val="посты"/>
      <sheetName val="Ф15 (Секвестр)1"/>
      <sheetName val="на 12.09.14"/>
      <sheetName val="Общий 1"/>
      <sheetName val="Формат 2"/>
      <sheetName val="06.11"/>
      <sheetName val="дсп"/>
      <sheetName val=""/>
      <sheetName val="База"/>
      <sheetName val="Megamind"/>
      <sheetName val="UFOP (factor)"/>
      <sheetName val="UFOP (data)"/>
      <sheetName val="Ф11"/>
      <sheetName val="Ф7"/>
      <sheetName val="Ф20"/>
      <sheetName val="Ф6"/>
      <sheetName val="ПП"/>
      <sheetName val="Ф2.3"/>
      <sheetName val="Таштагол_т.т"/>
      <sheetName val="1 Общая информация"/>
      <sheetName val="Параметры"/>
      <sheetName val="Shadow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9.1"/>
      <sheetName val="10"/>
      <sheetName val="Библиотека"/>
      <sheetName val="VZZ_-_skutečnost"/>
      <sheetName val="VZZ_-_plán"/>
      <sheetName val="Лист1_(2)"/>
      <sheetName val="Balance_Sheet"/>
      <sheetName val="Фин_план"/>
      <sheetName val="FX_rates"/>
      <sheetName val="Aktiva_a_pasiva_2006"/>
      <sheetName val="Откл__по_фин__рез"/>
      <sheetName val="Sheet_Index"/>
      <sheetName val="1997_fin__res_"/>
      <sheetName val="exch__rates"/>
      <sheetName val="ВГОК_2011"/>
      <sheetName val="EC552378_Corp_Cusip8"/>
      <sheetName val="TT333718_Govt"/>
      <sheetName val="карта_метрик"/>
      <sheetName val="Imp__Sensitivity"/>
      <sheetName val="ост_ТМЦ"/>
      <sheetName val="Приложение_4"/>
      <sheetName val="нормы_5_лет"/>
      <sheetName val="2012г_"/>
      <sheetName val="EBITDA_Bridges_v_Budget"/>
      <sheetName val="Реестр_26_11_08"/>
      <sheetName val="9_мес12"/>
      <sheetName val="1_пол12"/>
      <sheetName val="4__Ratios"/>
      <sheetName val="Виды_затрат"/>
      <sheetName val="Единицы_консолидации"/>
      <sheetName val="Виды_движения"/>
      <sheetName val="Движение_по_месяцам"/>
      <sheetName val="форма_6_1"/>
      <sheetName val="дек_разв_2011"/>
      <sheetName val="_Форма_П6_1_"/>
      <sheetName val="СВОД_Ф15"/>
      <sheetName val="FCF"/>
      <sheetName val="станции дороги"/>
      <sheetName val="ПЛАН ПЛАТЕЖЕЙ НА"/>
      <sheetName val="СЕНТЯБРЬ++"/>
      <sheetName val="СЕНТЯБРЬ--"/>
      <sheetName val="Оглавление"/>
      <sheetName val="7_Простои"/>
      <sheetName val="Узкие места"/>
      <sheetName val="Выручка"/>
      <sheetName val="Смета"/>
      <sheetName val="Цены реализации"/>
      <sheetName val="Продажи_план_ММД"/>
      <sheetName val="1_Summary"/>
      <sheetName val="Цены входящие_1"/>
      <sheetName val="Цены входящие_2"/>
      <sheetName val="_Запасы"/>
      <sheetName val="13_ Вспом_ и энергетика _2_"/>
      <sheetName val="Ремонты и ОВИ"/>
      <sheetName val="15_ Инвестпрогр_"/>
      <sheetName val="5_ Цены вх_ сырья"/>
      <sheetName val="5_ Влияние цен на сырье"/>
      <sheetName val="6_ Расход"/>
      <sheetName val="7_ Ремонты _ ОВИ"/>
      <sheetName val="7_ Пример графика"/>
      <sheetName val="7_ вариант 2"/>
      <sheetName val="7_ прил_ прод_ть рем_"/>
      <sheetName val="Вспом_ материалы"/>
      <sheetName val="8_ PL"/>
      <sheetName val="Слайд vc_fc_cc"/>
      <sheetName val="9_ Сарех Свод"/>
      <sheetName val="4_ KPI"/>
      <sheetName val="6_ Исходная инф_"/>
      <sheetName val="Мощности"/>
      <sheetName val="6_ Мощности ГОКи"/>
      <sheetName val="Материалы СЦ"/>
      <sheetName val="2 Параметры"/>
      <sheetName val="Грузополучатели - список"/>
      <sheetName val="Справочник"/>
      <sheetName val="4_ГОКи"/>
      <sheetName val="ф.14"/>
      <sheetName val="статьи ЕФО"/>
      <sheetName val="pasiva-skute_nost"/>
      <sheetName val="Смета  январь"/>
      <sheetName val="исх"/>
    </sheetNames>
    <sheetDataSet>
      <sheetData sheetId="0">
        <row r="1">
          <cell r="A1" t="str">
            <v xml:space="preserve">V?TKOVICE STEEL, a.s. </v>
          </cell>
        </row>
      </sheetData>
      <sheetData sheetId="1" refreshError="1">
        <row r="1">
          <cell r="A1" t="str">
            <v xml:space="preserve">VÍTKOVICE STEEL, a.s. </v>
          </cell>
        </row>
        <row r="15">
          <cell r="A15" t="str">
            <v xml:space="preserve">    Oceňovací rozdíly z přecenění při přeměnách</v>
          </cell>
        </row>
        <row r="16">
          <cell r="A16" t="str">
            <v xml:space="preserve">  Rezervní fondy, neděl. fond a ostatní fondy ze zisku</v>
          </cell>
        </row>
        <row r="17">
          <cell r="A17" t="str">
            <v xml:space="preserve">    Zákonný rezervní fond/Nedělitelný fond</v>
          </cell>
        </row>
        <row r="18">
          <cell r="A18" t="str">
            <v xml:space="preserve">    Statutární a ostatní fondy</v>
          </cell>
        </row>
        <row r="19">
          <cell r="A19" t="str">
            <v xml:space="preserve">  Výsledek hospodaření minulých let</v>
          </cell>
        </row>
        <row r="20">
          <cell r="A20" t="str">
            <v xml:space="preserve">    Nerozdělený zisk (neuhrazená ztráta) minulých let</v>
          </cell>
        </row>
        <row r="21">
          <cell r="A21" t="str">
            <v xml:space="preserve">    Výsledek hospodaření ve schvalovacím řízení</v>
          </cell>
        </row>
        <row r="22">
          <cell r="A22" t="str">
            <v xml:space="preserve"> Výsledek hospodaření běžného účetního období (+/-)</v>
          </cell>
        </row>
        <row r="23">
          <cell r="A23" t="str">
            <v>Cizí zdroje</v>
          </cell>
        </row>
        <row r="24">
          <cell r="A24" t="str">
            <v xml:space="preserve">  Rezervy</v>
          </cell>
        </row>
        <row r="25">
          <cell r="A25" t="str">
            <v xml:space="preserve">    Rezervy podle zvláštních právních předpisů</v>
          </cell>
        </row>
        <row r="35">
          <cell r="A35" t="str">
            <v xml:space="preserve">    Vydané dluhopisy</v>
          </cell>
          <cell r="C35">
            <v>0</v>
          </cell>
        </row>
        <row r="36">
          <cell r="A36" t="str">
            <v xml:space="preserve">    Dlouhodobé směnky k úhradě</v>
          </cell>
          <cell r="C36">
            <v>0</v>
          </cell>
        </row>
        <row r="37">
          <cell r="A37" t="str">
            <v xml:space="preserve">    Dohadné účty pasivní</v>
          </cell>
          <cell r="C37">
            <v>0</v>
          </cell>
        </row>
        <row r="38">
          <cell r="A38" t="str">
            <v xml:space="preserve">    Jiné závazky</v>
          </cell>
          <cell r="C38">
            <v>0</v>
          </cell>
        </row>
        <row r="39">
          <cell r="A39" t="str">
            <v xml:space="preserve">    Odložený daňový závazek</v>
          </cell>
          <cell r="C39">
            <v>0</v>
          </cell>
        </row>
        <row r="40">
          <cell r="A40" t="str">
            <v xml:space="preserve">  Krátkodobé závazky</v>
          </cell>
          <cell r="C40">
            <v>1746135</v>
          </cell>
        </row>
        <row r="41">
          <cell r="A41" t="str">
            <v xml:space="preserve">    Závazky z obchodních vztahů</v>
          </cell>
          <cell r="C41">
            <v>1545243</v>
          </cell>
        </row>
        <row r="42">
          <cell r="A42" t="str">
            <v xml:space="preserve">    Závazky k ovládaným a řízeným osobám</v>
          </cell>
          <cell r="C42">
            <v>0</v>
          </cell>
        </row>
        <row r="43">
          <cell r="A43" t="str">
            <v xml:space="preserve">    Závazky k účetním jednotkám pod podst.vlivem</v>
          </cell>
          <cell r="C43">
            <v>0</v>
          </cell>
        </row>
        <row r="44">
          <cell r="A44" t="str">
            <v xml:space="preserve">    Závazky ke společníkům, členům dr. a účastníkům sdruž.</v>
          </cell>
          <cell r="C44">
            <v>0</v>
          </cell>
        </row>
        <row r="45">
          <cell r="A45" t="str">
            <v xml:space="preserve">    Závazky k zaměstnancům</v>
          </cell>
          <cell r="C45">
            <v>30589</v>
          </cell>
        </row>
        <row r="46">
          <cell r="A46" t="str">
            <v xml:space="preserve">    Závazky ze sociálního zabezpečení a zdrav. pojištění</v>
          </cell>
          <cell r="C46">
            <v>18628</v>
          </cell>
        </row>
        <row r="47">
          <cell r="A47" t="str">
            <v xml:space="preserve">    Stát - daňové závazky a dotace</v>
          </cell>
          <cell r="C47">
            <v>8773</v>
          </cell>
        </row>
        <row r="48">
          <cell r="A48" t="str">
            <v xml:space="preserve">    Krátkodobé přijaté zálohy</v>
          </cell>
          <cell r="C48">
            <v>94899</v>
          </cell>
        </row>
      </sheetData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Справочники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Справочник"/>
      <sheetName val="1530"/>
      <sheetName val="Статьи пост затрат"/>
      <sheetName val="Статьи-ОД"/>
      <sheetName val="Статьи"/>
      <sheetName val="Лист3"/>
      <sheetName val="Содержание"/>
      <sheetName val="BS"/>
      <sheetName val="1240"/>
      <sheetName val="TB"/>
      <sheetName val="Движение РСД"/>
      <sheetName val="Лист2"/>
      <sheetName val="Справочник видов затрат "/>
      <sheetName val="Список ЕАХ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552378 Corp Cusip8"/>
      <sheetName val="TT333718 Govt"/>
      <sheetName val="Sheet2"/>
      <sheetName val="Sheet3"/>
      <sheetName val="BlooData"/>
      <sheetName val="Values"/>
      <sheetName val="COMPS"/>
      <sheetName val="1-ЭСПЦ"/>
      <sheetName val="BEX_MAIN"/>
      <sheetName val="Share Price 2002"/>
      <sheetName val="assumption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page"/>
      <sheetName val="RUR-base"/>
      <sheetName val="Feed page"/>
      <sheetName val="reuter_chains"/>
      <sheetName val="Assumptions"/>
      <sheetName val="EC552378 Corp Cusip8"/>
      <sheetName val="TT333718 Govt"/>
      <sheetName val="Цеховые"/>
      <sheetName val="Центральные"/>
      <sheetName val="XLR_NoRangeSheet"/>
      <sheetName val="Sets"/>
      <sheetName val="кварталы"/>
      <sheetName val="полугодие"/>
      <sheetName val="Вып.П.П."/>
      <sheetName val="База"/>
      <sheetName val="Структура портфеля"/>
      <sheetName val="стр.2"/>
      <sheetName val="Вып_П_П_"/>
      <sheetName val="BlooData"/>
      <sheetName val="Values"/>
      <sheetName val="MACRO"/>
      <sheetName val="St"/>
      <sheetName val="Счета"/>
      <sheetName val="2 Параметры"/>
      <sheetName val="1 Общая информация"/>
      <sheetName val="4 Смета"/>
      <sheetName val="14 Итоги"/>
      <sheetName val="7 Кредит"/>
      <sheetName val="2001"/>
      <sheetName val="Сталь"/>
      <sheetName val="CurRates"/>
      <sheetName val="MEF 2004"/>
      <sheetName val="КлассЗСМК"/>
      <sheetName val="Справ"/>
      <sheetName val="Лист1"/>
      <sheetName val="Контроль"/>
      <sheetName val="График"/>
      <sheetName val="план"/>
      <sheetName val="Input_Assumptions"/>
      <sheetName val="Акт сверки с ЗСМК"/>
      <sheetName val="Data USA Cdn$"/>
      <sheetName val="Data USA US$"/>
      <sheetName val="Inputs"/>
      <sheetName val="январь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  <sheetName val="4. NWABC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равочник"/>
      <sheetName val="ТСО 0"/>
      <sheetName val="ТСО 1"/>
      <sheetName val="ТСО 2"/>
      <sheetName val="ТСО 3"/>
      <sheetName val="ТСО 4"/>
      <sheetName val="ТСО 5"/>
      <sheetName val="ТСО 6"/>
      <sheetName val="ТСО 7"/>
      <sheetName val="ТСО 8"/>
      <sheetName val="ТСО 9"/>
      <sheetName val="ТСО 10"/>
      <sheetName val="ТСО 11"/>
      <sheetName val="ТСО 12"/>
      <sheetName val="ТСО 13"/>
      <sheetName val="ТСО 14"/>
      <sheetName val="ТСО 15"/>
      <sheetName val="ТСО 16"/>
      <sheetName val="ТСО 17"/>
      <sheetName val="ТСО 18"/>
      <sheetName val="ТСО 19"/>
      <sheetName val="ТСО 20"/>
      <sheetName val="ТСО 21"/>
      <sheetName val="ТСО 22"/>
      <sheetName val="ТСО 23"/>
      <sheetName val="ТСО 24"/>
      <sheetName val="ТСО 25"/>
      <sheetName val="ТСО 26"/>
      <sheetName val="ТСО 27"/>
      <sheetName val="ТСО 28"/>
      <sheetName val="ТСО 29"/>
      <sheetName val="ТСО 30"/>
      <sheetName val="ТСО 31"/>
      <sheetName val="ТСО 32"/>
      <sheetName val="ТСО 33"/>
      <sheetName val="ТСО 34"/>
      <sheetName val="ТСО 35"/>
      <sheetName val="ТСО 36"/>
      <sheetName val="ТСО 37"/>
      <sheetName val="Комментарий"/>
      <sheetName val="Проверка"/>
      <sheetName val="et_union"/>
      <sheetName val="TEHSHEET"/>
      <sheetName val="modProv"/>
      <sheetName val="modLoad"/>
      <sheetName val="AllSheetsInThisWorkbook"/>
      <sheetName val="modInstruction"/>
      <sheetName val="modfrmReestr"/>
      <sheetName val="modReestr"/>
      <sheetName val="modUpdTemplMain"/>
      <sheetName val="modfrmCheckUpdates"/>
      <sheetName val="REESTR_ORG"/>
      <sheetName val="modHyp"/>
      <sheetName val="modList01"/>
      <sheetName val="modList02"/>
    </sheetNames>
    <sheetDataSet>
      <sheetData sheetId="0"/>
      <sheetData sheetId="1"/>
      <sheetData sheetId="2">
        <row r="6">
          <cell r="E6" t="str">
            <v>Кемеровская область</v>
          </cell>
        </row>
      </sheetData>
      <sheetData sheetId="3">
        <row r="14">
          <cell r="D14" t="str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ПВ"/>
      <sheetName val="ФД"/>
      <sheetName val="ДИТ"/>
      <sheetName val="ДП"/>
      <sheetName val="ДСП"/>
      <sheetName val="КОиСИ"/>
      <sheetName val="ДБ"/>
      <sheetName val="Гл. инженер"/>
      <sheetName val="Дир. по производству"/>
      <sheetName val="АХА"/>
      <sheetName val="Дир. по сбыту"/>
      <sheetName val="Дир. по снабжению"/>
      <sheetName val="ПРИЛОЖЕНИЕ 2"/>
      <sheetName val="MAIN_page"/>
      <sheetName val="pasiva-skutečnost"/>
      <sheetName val="XLR_NoRangeSheet"/>
      <sheetName val="2 Параметры"/>
      <sheetName val="июнь пл-факт _изм"/>
      <sheetName val="Tr"/>
      <sheetName val="U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0"/>
  <dimension ref="A1:R43"/>
  <sheetViews>
    <sheetView view="pageBreakPreview" zoomScale="75" zoomScaleNormal="75" zoomScaleSheetLayoutView="75" workbookViewId="0">
      <selection activeCell="A42" sqref="A42:XFD47"/>
    </sheetView>
  </sheetViews>
  <sheetFormatPr defaultColWidth="9.140625" defaultRowHeight="15"/>
  <cols>
    <col min="1" max="1" width="6.42578125" style="5" customWidth="1"/>
    <col min="2" max="2" width="37.7109375" style="6" customWidth="1"/>
    <col min="3" max="3" width="10" style="5" customWidth="1"/>
    <col min="4" max="4" width="12.7109375" style="7" customWidth="1"/>
    <col min="5" max="5" width="13.85546875" style="7" customWidth="1"/>
    <col min="6" max="6" width="12.7109375" style="7" customWidth="1"/>
    <col min="7" max="7" width="12" style="7" customWidth="1"/>
    <col min="8" max="8" width="11.42578125" style="7" customWidth="1"/>
    <col min="9" max="9" width="13.42578125" style="7" customWidth="1"/>
    <col min="10" max="10" width="13.28515625" style="7" customWidth="1"/>
    <col min="11" max="11" width="12.7109375" style="7" customWidth="1"/>
    <col min="12" max="12" width="12" style="7" customWidth="1"/>
    <col min="13" max="13" width="7.140625" style="7" customWidth="1"/>
    <col min="14" max="14" width="15.85546875" style="7" customWidth="1"/>
    <col min="15" max="15" width="13.28515625" style="7" customWidth="1"/>
    <col min="16" max="16" width="12.7109375" style="7" customWidth="1"/>
    <col min="17" max="17" width="12" style="7" customWidth="1"/>
    <col min="18" max="18" width="7.28515625" style="7" customWidth="1"/>
    <col min="19" max="16384" width="9.140625" style="6"/>
  </cols>
  <sheetData>
    <row r="1" spans="1:18" ht="20.25">
      <c r="B1" s="152" t="s">
        <v>282</v>
      </c>
    </row>
    <row r="2" spans="1:18" s="4" customFormat="1" ht="15.75">
      <c r="A2" s="179" t="s">
        <v>28</v>
      </c>
      <c r="B2" s="179"/>
      <c r="C2" s="179"/>
      <c r="D2" s="180"/>
      <c r="E2" s="3"/>
      <c r="F2" s="3"/>
      <c r="G2" s="3" t="s">
        <v>250</v>
      </c>
      <c r="H2" s="3"/>
      <c r="J2" s="3"/>
      <c r="K2" s="3"/>
      <c r="L2" s="3" t="s">
        <v>250</v>
      </c>
      <c r="M2" s="3"/>
      <c r="O2" s="3"/>
      <c r="P2" s="3"/>
      <c r="Q2" s="3" t="s">
        <v>250</v>
      </c>
    </row>
    <row r="3" spans="1:18" ht="15.75" thickBot="1"/>
    <row r="4" spans="1:18" ht="12.75" customHeight="1">
      <c r="A4" s="181" t="s">
        <v>29</v>
      </c>
      <c r="B4" s="183" t="s">
        <v>30</v>
      </c>
      <c r="C4" s="185" t="s">
        <v>31</v>
      </c>
      <c r="D4" s="176" t="s">
        <v>295</v>
      </c>
      <c r="E4" s="177"/>
      <c r="F4" s="177"/>
      <c r="G4" s="177"/>
      <c r="H4" s="178"/>
      <c r="I4" s="176" t="s">
        <v>296</v>
      </c>
      <c r="J4" s="177"/>
      <c r="K4" s="177"/>
      <c r="L4" s="177"/>
      <c r="M4" s="178"/>
      <c r="N4" s="176" t="s">
        <v>297</v>
      </c>
      <c r="O4" s="177"/>
      <c r="P4" s="177"/>
      <c r="Q4" s="177"/>
      <c r="R4" s="178"/>
    </row>
    <row r="5" spans="1:18" s="5" customFormat="1">
      <c r="A5" s="182"/>
      <c r="B5" s="184"/>
      <c r="C5" s="186"/>
      <c r="D5" s="8" t="s">
        <v>0</v>
      </c>
      <c r="E5" s="9" t="s">
        <v>6</v>
      </c>
      <c r="F5" s="9" t="s">
        <v>7</v>
      </c>
      <c r="G5" s="9" t="s">
        <v>8</v>
      </c>
      <c r="H5" s="10" t="s">
        <v>9</v>
      </c>
      <c r="I5" s="8" t="s">
        <v>0</v>
      </c>
      <c r="J5" s="9" t="s">
        <v>6</v>
      </c>
      <c r="K5" s="9" t="s">
        <v>7</v>
      </c>
      <c r="L5" s="9" t="s">
        <v>8</v>
      </c>
      <c r="M5" s="10" t="s">
        <v>9</v>
      </c>
      <c r="N5" s="8" t="s">
        <v>0</v>
      </c>
      <c r="O5" s="9" t="s">
        <v>6</v>
      </c>
      <c r="P5" s="9" t="s">
        <v>7</v>
      </c>
      <c r="Q5" s="9" t="s">
        <v>8</v>
      </c>
      <c r="R5" s="10" t="s">
        <v>9</v>
      </c>
    </row>
    <row r="6" spans="1:18" s="5" customFormat="1" ht="15.75" thickBot="1">
      <c r="A6" s="11">
        <v>1</v>
      </c>
      <c r="B6" s="12">
        <v>2</v>
      </c>
      <c r="C6" s="187"/>
      <c r="D6" s="13">
        <f>1</f>
        <v>1</v>
      </c>
      <c r="E6" s="14">
        <f>D6+1</f>
        <v>2</v>
      </c>
      <c r="F6" s="14">
        <f>E6+1</f>
        <v>3</v>
      </c>
      <c r="G6" s="14">
        <f>F6+1</f>
        <v>4</v>
      </c>
      <c r="H6" s="15">
        <f>G6+1</f>
        <v>5</v>
      </c>
      <c r="I6" s="13">
        <f>1</f>
        <v>1</v>
      </c>
      <c r="J6" s="14">
        <f>I6+1</f>
        <v>2</v>
      </c>
      <c r="K6" s="14">
        <f>J6+1</f>
        <v>3</v>
      </c>
      <c r="L6" s="14">
        <f>K6+1</f>
        <v>4</v>
      </c>
      <c r="M6" s="15">
        <f>L6+1</f>
        <v>5</v>
      </c>
      <c r="N6" s="13">
        <f>1</f>
        <v>1</v>
      </c>
      <c r="O6" s="14">
        <f>N6+1</f>
        <v>2</v>
      </c>
      <c r="P6" s="14">
        <f>O6+1</f>
        <v>3</v>
      </c>
      <c r="Q6" s="14">
        <f>P6+1</f>
        <v>4</v>
      </c>
      <c r="R6" s="15">
        <f>Q6+1</f>
        <v>5</v>
      </c>
    </row>
    <row r="7" spans="1:18" s="4" customFormat="1" ht="21" customHeight="1">
      <c r="A7" s="119" t="s">
        <v>15</v>
      </c>
      <c r="B7" s="120" t="s">
        <v>32</v>
      </c>
      <c r="C7" s="121" t="s">
        <v>33</v>
      </c>
      <c r="D7" s="104">
        <f>D16</f>
        <v>279137.78199999995</v>
      </c>
      <c r="E7" s="105">
        <f>E16</f>
        <v>256160.76199999999</v>
      </c>
      <c r="F7" s="105">
        <f>SUM(F11:F16)</f>
        <v>174975.12399999998</v>
      </c>
      <c r="G7" s="105">
        <f>SUM(G11:G16)</f>
        <v>24259.464999999982</v>
      </c>
      <c r="H7" s="106">
        <f>SUM(H13,H16)</f>
        <v>-1.8047785488306545E-11</v>
      </c>
      <c r="I7" s="104">
        <f>I16</f>
        <v>286046.71400000004</v>
      </c>
      <c r="J7" s="105">
        <f>J16</f>
        <v>264166.647</v>
      </c>
      <c r="K7" s="105">
        <f>SUM(K11:K16)</f>
        <v>181514.23799999998</v>
      </c>
      <c r="L7" s="105">
        <f>SUM(L11:L16)</f>
        <v>28837.020999999997</v>
      </c>
      <c r="M7" s="106">
        <f>SUM(M13,M16)</f>
        <v>-2.1316282072803006E-12</v>
      </c>
      <c r="N7" s="150">
        <f>N16</f>
        <v>565184.49600000004</v>
      </c>
      <c r="O7" s="105">
        <f>O16</f>
        <v>520327.40899999999</v>
      </c>
      <c r="P7" s="105">
        <f>SUM(P11:P16)</f>
        <v>356489.36199999996</v>
      </c>
      <c r="Q7" s="105">
        <f>SUM(Q11:Q16)</f>
        <v>53096.485999999975</v>
      </c>
      <c r="R7" s="106">
        <f>SUM(R13,R16)</f>
        <v>-2.0179413695586845E-11</v>
      </c>
    </row>
    <row r="8" spans="1:18" s="4" customFormat="1">
      <c r="A8" s="122" t="s">
        <v>2</v>
      </c>
      <c r="B8" s="123" t="s">
        <v>34</v>
      </c>
      <c r="C8" s="124" t="s">
        <v>33</v>
      </c>
      <c r="D8" s="21"/>
      <c r="E8" s="107"/>
      <c r="F8" s="107">
        <f>F11</f>
        <v>153886.37299999999</v>
      </c>
      <c r="G8" s="107">
        <f>G12</f>
        <v>22371.195999999982</v>
      </c>
      <c r="H8" s="108">
        <f>H13</f>
        <v>-1.8047785488306545E-11</v>
      </c>
      <c r="I8" s="21"/>
      <c r="J8" s="107"/>
      <c r="K8" s="107">
        <f>K11</f>
        <v>161425.52799999999</v>
      </c>
      <c r="L8" s="107">
        <f>L12</f>
        <v>27045.663999999997</v>
      </c>
      <c r="M8" s="108">
        <f>M13</f>
        <v>-2.1316282072803006E-12</v>
      </c>
      <c r="N8" s="21"/>
      <c r="O8" s="107"/>
      <c r="P8" s="107">
        <f>P11</f>
        <v>315311.90099999995</v>
      </c>
      <c r="Q8" s="107">
        <f>Q12</f>
        <v>49416.859999999979</v>
      </c>
      <c r="R8" s="108">
        <f>R13</f>
        <v>-2.0179413695586845E-11</v>
      </c>
    </row>
    <row r="9" spans="1:18">
      <c r="A9" s="122"/>
      <c r="B9" s="123" t="s">
        <v>35</v>
      </c>
      <c r="C9" s="125"/>
      <c r="D9" s="16"/>
      <c r="E9" s="17"/>
      <c r="F9" s="17"/>
      <c r="G9" s="17"/>
      <c r="H9" s="18"/>
      <c r="I9" s="16"/>
      <c r="J9" s="17"/>
      <c r="K9" s="17"/>
      <c r="L9" s="17"/>
      <c r="M9" s="18"/>
      <c r="N9" s="16"/>
      <c r="O9" s="17"/>
      <c r="P9" s="17"/>
      <c r="Q9" s="17"/>
      <c r="R9" s="18"/>
    </row>
    <row r="10" spans="1:18">
      <c r="A10" s="122"/>
      <c r="B10" s="123" t="s">
        <v>36</v>
      </c>
      <c r="C10" s="124" t="s">
        <v>37</v>
      </c>
      <c r="D10" s="16"/>
      <c r="E10" s="19"/>
      <c r="F10" s="19"/>
      <c r="G10" s="19"/>
      <c r="H10" s="20"/>
      <c r="I10" s="16"/>
      <c r="J10" s="19"/>
      <c r="K10" s="19"/>
      <c r="L10" s="19"/>
      <c r="M10" s="20"/>
      <c r="N10" s="16"/>
      <c r="O10" s="19"/>
      <c r="P10" s="19"/>
      <c r="Q10" s="19"/>
      <c r="R10" s="20"/>
    </row>
    <row r="11" spans="1:18">
      <c r="A11" s="122"/>
      <c r="B11" s="123" t="s">
        <v>6</v>
      </c>
      <c r="C11" s="124" t="s">
        <v>33</v>
      </c>
      <c r="D11" s="16"/>
      <c r="E11" s="17"/>
      <c r="F11" s="19">
        <f>E16-E22-E29-E33-E35</f>
        <v>153886.37299999999</v>
      </c>
      <c r="G11" s="19"/>
      <c r="H11" s="20"/>
      <c r="I11" s="16"/>
      <c r="J11" s="17"/>
      <c r="K11" s="19">
        <f>J16-J22-J29-J33-J35</f>
        <v>161425.52799999999</v>
      </c>
      <c r="L11" s="19"/>
      <c r="M11" s="20"/>
      <c r="N11" s="16"/>
      <c r="O11" s="17"/>
      <c r="P11" s="19">
        <f>F11+K11</f>
        <v>315311.90099999995</v>
      </c>
      <c r="Q11" s="19"/>
      <c r="R11" s="20"/>
    </row>
    <row r="12" spans="1:18">
      <c r="A12" s="122"/>
      <c r="B12" s="123" t="s">
        <v>7</v>
      </c>
      <c r="C12" s="124" t="s">
        <v>33</v>
      </c>
      <c r="D12" s="16"/>
      <c r="E12" s="17"/>
      <c r="F12" s="17"/>
      <c r="G12" s="19">
        <f>F7-F22-F33-F35</f>
        <v>22371.195999999982</v>
      </c>
      <c r="H12" s="20"/>
      <c r="I12" s="16"/>
      <c r="J12" s="17"/>
      <c r="K12" s="17"/>
      <c r="L12" s="19">
        <f>K7-K22-K33-K35</f>
        <v>27045.663999999997</v>
      </c>
      <c r="M12" s="20"/>
      <c r="N12" s="16"/>
      <c r="O12" s="17"/>
      <c r="P12" s="17"/>
      <c r="Q12" s="19">
        <f>G12+L12</f>
        <v>49416.859999999979</v>
      </c>
      <c r="R12" s="20"/>
    </row>
    <row r="13" spans="1:18">
      <c r="A13" s="122"/>
      <c r="B13" s="123" t="s">
        <v>8</v>
      </c>
      <c r="C13" s="124" t="s">
        <v>33</v>
      </c>
      <c r="D13" s="16"/>
      <c r="E13" s="17"/>
      <c r="F13" s="17"/>
      <c r="G13" s="17"/>
      <c r="H13" s="20">
        <f>G7-G22-G33-G35-G29</f>
        <v>-1.8047785488306545E-11</v>
      </c>
      <c r="I13" s="16"/>
      <c r="J13" s="17"/>
      <c r="K13" s="17"/>
      <c r="L13" s="17"/>
      <c r="M13" s="20">
        <f>L7-L22-L33-L35-L29</f>
        <v>-2.1316282072803006E-12</v>
      </c>
      <c r="N13" s="16"/>
      <c r="O13" s="17"/>
      <c r="P13" s="17"/>
      <c r="Q13" s="17"/>
      <c r="R13" s="19">
        <f>H13+M13</f>
        <v>-2.0179413695586845E-11</v>
      </c>
    </row>
    <row r="14" spans="1:18">
      <c r="A14" s="122" t="s">
        <v>3</v>
      </c>
      <c r="B14" s="123" t="s">
        <v>38</v>
      </c>
      <c r="C14" s="124" t="s">
        <v>33</v>
      </c>
      <c r="D14" s="21"/>
      <c r="E14" s="19"/>
      <c r="F14" s="19"/>
      <c r="G14" s="19"/>
      <c r="H14" s="20"/>
      <c r="I14" s="21"/>
      <c r="J14" s="19"/>
      <c r="K14" s="19"/>
      <c r="L14" s="19"/>
      <c r="M14" s="20"/>
      <c r="N14" s="21"/>
      <c r="O14" s="19"/>
      <c r="P14" s="19"/>
      <c r="Q14" s="19"/>
      <c r="R14" s="20"/>
    </row>
    <row r="15" spans="1:18">
      <c r="A15" s="122" t="s">
        <v>4</v>
      </c>
      <c r="B15" s="123" t="s">
        <v>39</v>
      </c>
      <c r="C15" s="124" t="s">
        <v>33</v>
      </c>
      <c r="D15" s="21"/>
      <c r="E15" s="19"/>
      <c r="F15" s="19"/>
      <c r="G15" s="19"/>
      <c r="H15" s="20"/>
      <c r="I15" s="21"/>
      <c r="J15" s="19"/>
      <c r="K15" s="19"/>
      <c r="L15" s="19"/>
      <c r="M15" s="20"/>
      <c r="N15" s="21"/>
      <c r="O15" s="19"/>
      <c r="P15" s="19"/>
      <c r="Q15" s="19"/>
      <c r="R15" s="20"/>
    </row>
    <row r="16" spans="1:18" ht="29.25" customHeight="1">
      <c r="A16" s="122" t="s">
        <v>5</v>
      </c>
      <c r="B16" s="123" t="s">
        <v>265</v>
      </c>
      <c r="C16" s="124" t="s">
        <v>33</v>
      </c>
      <c r="D16" s="21">
        <f>SUM(E16:G16)</f>
        <v>279137.78199999995</v>
      </c>
      <c r="E16" s="19">
        <f>SUM(E17:E21)</f>
        <v>256160.76199999999</v>
      </c>
      <c r="F16" s="19">
        <f t="shared" ref="F16:G16" si="0">SUM(F18:F21)</f>
        <v>21088.751</v>
      </c>
      <c r="G16" s="19">
        <f t="shared" si="0"/>
        <v>1888.2689999999998</v>
      </c>
      <c r="H16" s="20"/>
      <c r="I16" s="21">
        <f>SUM(J16:L16)</f>
        <v>286046.71400000004</v>
      </c>
      <c r="J16" s="19">
        <f>SUM(J17:J21)</f>
        <v>264166.647</v>
      </c>
      <c r="K16" s="19">
        <f t="shared" ref="K16:L16" si="1">SUM(K18:K21)</f>
        <v>20088.71</v>
      </c>
      <c r="L16" s="19">
        <f t="shared" si="1"/>
        <v>1791.357</v>
      </c>
      <c r="M16" s="20"/>
      <c r="N16" s="21">
        <f>O16+P16+Q16</f>
        <v>565184.49600000004</v>
      </c>
      <c r="O16" s="19">
        <f t="shared" ref="O16:Q22" si="2">E16+J16</f>
        <v>520327.40899999999</v>
      </c>
      <c r="P16" s="19">
        <f t="shared" si="2"/>
        <v>41177.460999999996</v>
      </c>
      <c r="Q16" s="19">
        <f t="shared" si="2"/>
        <v>3679.6259999999997</v>
      </c>
      <c r="R16" s="20"/>
    </row>
    <row r="17" spans="1:18" ht="16.5" customHeight="1">
      <c r="A17" s="122" t="s">
        <v>259</v>
      </c>
      <c r="B17" s="160" t="s">
        <v>277</v>
      </c>
      <c r="C17" s="124" t="s">
        <v>33</v>
      </c>
      <c r="D17" s="21">
        <f t="shared" ref="D17:D21" si="3">SUM(E17:G17)</f>
        <v>18566.487000000001</v>
      </c>
      <c r="E17" s="19">
        <v>18566.487000000001</v>
      </c>
      <c r="F17" s="19"/>
      <c r="G17" s="19"/>
      <c r="H17" s="147"/>
      <c r="I17" s="21">
        <f t="shared" ref="I17:I21" si="4">SUM(J17:L17)</f>
        <v>17412.545999999998</v>
      </c>
      <c r="J17" s="19">
        <v>17412.545999999998</v>
      </c>
      <c r="K17" s="19"/>
      <c r="L17" s="19"/>
      <c r="M17" s="147"/>
      <c r="N17" s="21">
        <f t="shared" ref="N17:N21" si="5">O17+P17+Q17</f>
        <v>35979.032999999996</v>
      </c>
      <c r="O17" s="19">
        <f t="shared" si="2"/>
        <v>35979.032999999996</v>
      </c>
      <c r="P17" s="19"/>
      <c r="Q17" s="19"/>
      <c r="R17" s="147"/>
    </row>
    <row r="18" spans="1:18" ht="18" customHeight="1">
      <c r="A18" s="122" t="s">
        <v>260</v>
      </c>
      <c r="B18" s="159" t="s">
        <v>270</v>
      </c>
      <c r="C18" s="124" t="s">
        <v>33</v>
      </c>
      <c r="D18" s="21">
        <f t="shared" si="3"/>
        <v>229012.78</v>
      </c>
      <c r="E18" s="19">
        <v>206742.68799999999</v>
      </c>
      <c r="F18" s="19">
        <v>20791.817999999999</v>
      </c>
      <c r="G18" s="19">
        <v>1478.2739999999999</v>
      </c>
      <c r="H18" s="147"/>
      <c r="I18" s="21">
        <f t="shared" si="4"/>
        <v>228268.15899999999</v>
      </c>
      <c r="J18" s="19">
        <v>207006.101</v>
      </c>
      <c r="K18" s="19">
        <v>19812.065999999999</v>
      </c>
      <c r="L18" s="19">
        <v>1449.992</v>
      </c>
      <c r="M18" s="147"/>
      <c r="N18" s="21">
        <f t="shared" si="5"/>
        <v>457280.93900000001</v>
      </c>
      <c r="O18" s="19">
        <f t="shared" si="2"/>
        <v>413748.78899999999</v>
      </c>
      <c r="P18" s="19">
        <f t="shared" ref="P18:P20" si="6">F18+K18</f>
        <v>40603.883999999998</v>
      </c>
      <c r="Q18" s="19">
        <f t="shared" ref="Q18" si="7">G18+L18</f>
        <v>2928.2659999999996</v>
      </c>
      <c r="R18" s="147"/>
    </row>
    <row r="19" spans="1:18" ht="14.25" customHeight="1">
      <c r="A19" s="122" t="s">
        <v>261</v>
      </c>
      <c r="B19" s="123" t="s">
        <v>253</v>
      </c>
      <c r="C19" s="124" t="s">
        <v>33</v>
      </c>
      <c r="D19" s="21">
        <f t="shared" si="3"/>
        <v>30851.587</v>
      </c>
      <c r="E19" s="19">
        <v>30851.587</v>
      </c>
      <c r="F19" s="19"/>
      <c r="G19" s="19"/>
      <c r="H19" s="147"/>
      <c r="I19" s="21">
        <f t="shared" si="4"/>
        <v>39748</v>
      </c>
      <c r="J19" s="19">
        <v>39748</v>
      </c>
      <c r="K19" s="19"/>
      <c r="L19" s="19"/>
      <c r="M19" s="147"/>
      <c r="N19" s="21">
        <f t="shared" si="5"/>
        <v>70599.587</v>
      </c>
      <c r="O19" s="19">
        <f t="shared" si="2"/>
        <v>70599.587</v>
      </c>
      <c r="P19" s="19"/>
      <c r="Q19" s="19"/>
      <c r="R19" s="147"/>
    </row>
    <row r="20" spans="1:18" ht="16.5" customHeight="1">
      <c r="A20" s="122" t="s">
        <v>262</v>
      </c>
      <c r="B20" s="123" t="s">
        <v>237</v>
      </c>
      <c r="C20" s="124" t="s">
        <v>33</v>
      </c>
      <c r="D20" s="21">
        <f t="shared" si="3"/>
        <v>296.93299999999999</v>
      </c>
      <c r="E20" s="19"/>
      <c r="F20" s="19">
        <v>296.93299999999999</v>
      </c>
      <c r="G20" s="19"/>
      <c r="H20" s="147"/>
      <c r="I20" s="21">
        <f t="shared" si="4"/>
        <v>276.64400000000001</v>
      </c>
      <c r="J20" s="19"/>
      <c r="K20" s="19">
        <v>276.64400000000001</v>
      </c>
      <c r="L20" s="19"/>
      <c r="M20" s="147"/>
      <c r="N20" s="21">
        <f t="shared" si="5"/>
        <v>573.577</v>
      </c>
      <c r="O20" s="19"/>
      <c r="P20" s="19">
        <f t="shared" si="6"/>
        <v>573.577</v>
      </c>
      <c r="Q20" s="19"/>
      <c r="R20" s="147"/>
    </row>
    <row r="21" spans="1:18" ht="15" customHeight="1">
      <c r="A21" s="122" t="s">
        <v>263</v>
      </c>
      <c r="B21" s="123" t="s">
        <v>264</v>
      </c>
      <c r="C21" s="124" t="s">
        <v>33</v>
      </c>
      <c r="D21" s="21">
        <f t="shared" si="3"/>
        <v>409.995</v>
      </c>
      <c r="E21" s="19"/>
      <c r="F21" s="19"/>
      <c r="G21" s="19">
        <v>409.995</v>
      </c>
      <c r="H21" s="147"/>
      <c r="I21" s="21">
        <f t="shared" si="4"/>
        <v>341.36500000000001</v>
      </c>
      <c r="J21" s="19"/>
      <c r="K21" s="19"/>
      <c r="L21" s="19">
        <v>341.36500000000001</v>
      </c>
      <c r="M21" s="147"/>
      <c r="N21" s="21">
        <f t="shared" si="5"/>
        <v>751.36</v>
      </c>
      <c r="O21" s="19"/>
      <c r="P21" s="19"/>
      <c r="Q21" s="19">
        <f t="shared" ref="Q21" si="8">G21+L21</f>
        <v>751.36</v>
      </c>
      <c r="R21" s="147"/>
    </row>
    <row r="22" spans="1:18" s="4" customFormat="1">
      <c r="A22" s="122" t="s">
        <v>19</v>
      </c>
      <c r="B22" s="123" t="s">
        <v>40</v>
      </c>
      <c r="C22" s="124" t="s">
        <v>33</v>
      </c>
      <c r="D22" s="21">
        <f>SUM(E22:G22)</f>
        <v>6110.0869999999995</v>
      </c>
      <c r="E22" s="107">
        <v>3492.56</v>
      </c>
      <c r="F22" s="107">
        <v>2404.989</v>
      </c>
      <c r="G22" s="107">
        <v>212.53800000000001</v>
      </c>
      <c r="H22" s="109"/>
      <c r="I22" s="21">
        <f>SUM(J22:L22)</f>
        <v>5835.0469999999996</v>
      </c>
      <c r="J22" s="107">
        <f>J26</f>
        <v>3822.2149999999997</v>
      </c>
      <c r="K22" s="107">
        <f t="shared" ref="K22:L22" si="9">K26</f>
        <v>1816.172</v>
      </c>
      <c r="L22" s="107">
        <f t="shared" si="9"/>
        <v>196.66</v>
      </c>
      <c r="M22" s="109"/>
      <c r="N22" s="21">
        <f>O22+P22+Q22</f>
        <v>11945.134</v>
      </c>
      <c r="O22" s="107">
        <f t="shared" si="2"/>
        <v>7314.7749999999996</v>
      </c>
      <c r="P22" s="107">
        <f t="shared" si="2"/>
        <v>4221.1610000000001</v>
      </c>
      <c r="Q22" s="107">
        <f t="shared" si="2"/>
        <v>409.19799999999998</v>
      </c>
      <c r="R22" s="109"/>
    </row>
    <row r="23" spans="1:18" s="4" customFormat="1">
      <c r="A23" s="122"/>
      <c r="B23" s="123" t="s">
        <v>41</v>
      </c>
      <c r="C23" s="124" t="s">
        <v>1</v>
      </c>
      <c r="D23" s="154">
        <f>D22/D16*100</f>
        <v>2.1889143620120906</v>
      </c>
      <c r="E23" s="155">
        <f>E22/E7*100</f>
        <v>1.363425051023232</v>
      </c>
      <c r="F23" s="155">
        <f t="shared" ref="F23:G23" si="10">F22/F7*100</f>
        <v>1.3744748082018792</v>
      </c>
      <c r="G23" s="155">
        <f t="shared" si="10"/>
        <v>0.87610340953520693</v>
      </c>
      <c r="H23" s="156"/>
      <c r="I23" s="154">
        <f>I22/I16*100</f>
        <v>2.0398930364919345</v>
      </c>
      <c r="J23" s="155">
        <f>J22/J7*100</f>
        <v>1.4468953758571952</v>
      </c>
      <c r="K23" s="155">
        <f t="shared" ref="K23" si="11">K22/K7*100</f>
        <v>1.0005672392487472</v>
      </c>
      <c r="L23" s="155">
        <f t="shared" ref="L23" si="12">L22/L7*100</f>
        <v>0.68197058219016449</v>
      </c>
      <c r="M23" s="156"/>
      <c r="N23" s="154">
        <f>N22/N16*100</f>
        <v>2.1134928655226237</v>
      </c>
      <c r="O23" s="155">
        <f>O22/O7*100</f>
        <v>1.4058023608746699</v>
      </c>
      <c r="P23" s="155">
        <f t="shared" ref="P23" si="13">P22/P7*100</f>
        <v>1.1840917149163066</v>
      </c>
      <c r="Q23" s="155">
        <f t="shared" ref="Q23" si="14">Q22/Q7*100</f>
        <v>0.77066870300983792</v>
      </c>
      <c r="R23" s="108"/>
    </row>
    <row r="24" spans="1:18" s="4" customFormat="1" ht="28.5" customHeight="1">
      <c r="A24" s="126" t="s">
        <v>42</v>
      </c>
      <c r="B24" s="123" t="s">
        <v>43</v>
      </c>
      <c r="C24" s="124" t="s">
        <v>33</v>
      </c>
      <c r="D24" s="21"/>
      <c r="E24" s="107"/>
      <c r="F24" s="107"/>
      <c r="G24" s="107"/>
      <c r="H24" s="108"/>
      <c r="I24" s="21"/>
      <c r="J24" s="107"/>
      <c r="K24" s="107"/>
      <c r="L24" s="107"/>
      <c r="M24" s="108"/>
      <c r="N24" s="21"/>
      <c r="O24" s="107"/>
      <c r="P24" s="107"/>
      <c r="Q24" s="107"/>
      <c r="R24" s="108"/>
    </row>
    <row r="25" spans="1:18" s="4" customFormat="1" ht="31.5" customHeight="1">
      <c r="A25" s="126" t="s">
        <v>44</v>
      </c>
      <c r="B25" s="123" t="s">
        <v>45</v>
      </c>
      <c r="C25" s="124" t="s">
        <v>33</v>
      </c>
      <c r="D25" s="21"/>
      <c r="E25" s="19"/>
      <c r="F25" s="19"/>
      <c r="G25" s="19"/>
      <c r="H25" s="20"/>
      <c r="I25" s="21"/>
      <c r="J25" s="19"/>
      <c r="K25" s="19"/>
      <c r="L25" s="19"/>
      <c r="M25" s="20"/>
      <c r="N25" s="21"/>
      <c r="O25" s="19"/>
      <c r="P25" s="19"/>
      <c r="Q25" s="19"/>
      <c r="R25" s="20"/>
    </row>
    <row r="26" spans="1:18" s="4" customFormat="1" ht="30">
      <c r="A26" s="126" t="s">
        <v>46</v>
      </c>
      <c r="B26" s="123" t="s">
        <v>47</v>
      </c>
      <c r="C26" s="124" t="s">
        <v>33</v>
      </c>
      <c r="D26" s="21">
        <f>E26+F26+G26</f>
        <v>6558.8310000000001</v>
      </c>
      <c r="E26" s="19">
        <f>SUM(E27:E28)</f>
        <v>3492.56</v>
      </c>
      <c r="F26" s="19">
        <f t="shared" ref="F26:G26" si="15">SUM(F27:F28)</f>
        <v>2883.826</v>
      </c>
      <c r="G26" s="19">
        <f t="shared" si="15"/>
        <v>182.44499999999999</v>
      </c>
      <c r="H26" s="20"/>
      <c r="I26" s="21">
        <f>SUM(J26:L26)</f>
        <v>5835.0469999999996</v>
      </c>
      <c r="J26" s="19">
        <f>SUM(J27:J28)</f>
        <v>3822.2149999999997</v>
      </c>
      <c r="K26" s="19">
        <f t="shared" ref="K26" si="16">SUM(K27:K28)</f>
        <v>1816.172</v>
      </c>
      <c r="L26" s="19">
        <f t="shared" ref="L26" si="17">SUM(L27:L28)</f>
        <v>196.66</v>
      </c>
      <c r="M26" s="20"/>
      <c r="N26" s="21">
        <f>O26+P26+Q26</f>
        <v>12393.877999999999</v>
      </c>
      <c r="O26" s="19">
        <f t="shared" ref="O26:O31" si="18">E26+J26</f>
        <v>7314.7749999999996</v>
      </c>
      <c r="P26" s="19">
        <f t="shared" ref="P26:P27" si="19">F26+K26</f>
        <v>4699.9979999999996</v>
      </c>
      <c r="Q26" s="19">
        <f t="shared" ref="Q26:Q27" si="20">G26+L26</f>
        <v>379.10500000000002</v>
      </c>
      <c r="R26" s="20"/>
    </row>
    <row r="27" spans="1:18" s="4" customFormat="1" ht="30">
      <c r="A27" s="126" t="s">
        <v>48</v>
      </c>
      <c r="B27" s="123" t="s">
        <v>229</v>
      </c>
      <c r="C27" s="124" t="s">
        <v>33</v>
      </c>
      <c r="D27" s="21">
        <f>E27+F27+G27</f>
        <v>6528.7389999999996</v>
      </c>
      <c r="E27" s="19">
        <v>3462.4679999999998</v>
      </c>
      <c r="F27" s="19">
        <v>2883.826</v>
      </c>
      <c r="G27" s="19">
        <v>182.44499999999999</v>
      </c>
      <c r="H27" s="20"/>
      <c r="I27" s="21">
        <f>SUM(J27:L27)</f>
        <v>5465.7349999999997</v>
      </c>
      <c r="J27" s="19">
        <v>3452.9029999999998</v>
      </c>
      <c r="K27" s="19">
        <v>1816.172</v>
      </c>
      <c r="L27" s="19">
        <v>196.66</v>
      </c>
      <c r="M27" s="147"/>
      <c r="N27" s="21">
        <f t="shared" ref="N27:N29" si="21">O27+P27+Q27</f>
        <v>11994.473999999998</v>
      </c>
      <c r="O27" s="19">
        <f>E27+J27</f>
        <v>6915.3709999999992</v>
      </c>
      <c r="P27" s="19">
        <f t="shared" si="19"/>
        <v>4699.9979999999996</v>
      </c>
      <c r="Q27" s="19">
        <f t="shared" si="20"/>
        <v>379.10500000000002</v>
      </c>
      <c r="R27" s="20"/>
    </row>
    <row r="28" spans="1:18" s="4" customFormat="1" ht="30">
      <c r="A28" s="126" t="s">
        <v>271</v>
      </c>
      <c r="B28" s="123" t="s">
        <v>272</v>
      </c>
      <c r="C28" s="124" t="s">
        <v>33</v>
      </c>
      <c r="D28" s="21">
        <f>E28+F28+G28</f>
        <v>30.091999999999999</v>
      </c>
      <c r="E28" s="19">
        <v>30.091999999999999</v>
      </c>
      <c r="F28" s="19"/>
      <c r="G28" s="19"/>
      <c r="H28" s="20"/>
      <c r="I28" s="21">
        <f>SUM(J28:L28)</f>
        <v>369.31200000000001</v>
      </c>
      <c r="J28" s="19">
        <v>369.31200000000001</v>
      </c>
      <c r="K28" s="19"/>
      <c r="L28" s="19"/>
      <c r="M28" s="147"/>
      <c r="N28" s="21">
        <f t="shared" ref="N28" si="22">O28+P28+Q28</f>
        <v>399.404</v>
      </c>
      <c r="O28" s="19">
        <f t="shared" si="18"/>
        <v>399.404</v>
      </c>
      <c r="P28" s="19"/>
      <c r="Q28" s="19"/>
      <c r="R28" s="20"/>
    </row>
    <row r="29" spans="1:18" s="4" customFormat="1" ht="30">
      <c r="A29" s="122" t="s">
        <v>21</v>
      </c>
      <c r="B29" s="123" t="s">
        <v>49</v>
      </c>
      <c r="C29" s="124" t="s">
        <v>33</v>
      </c>
      <c r="D29" s="21">
        <f>SUM(E29:G29)</f>
        <v>383.84</v>
      </c>
      <c r="E29" s="19">
        <v>232.45</v>
      </c>
      <c r="F29" s="19"/>
      <c r="G29" s="19">
        <v>151.38999999999999</v>
      </c>
      <c r="H29" s="20"/>
      <c r="I29" s="21">
        <f>J29+L29</f>
        <v>320.29199999999997</v>
      </c>
      <c r="J29" s="19">
        <v>170.90799999999999</v>
      </c>
      <c r="K29" s="19"/>
      <c r="L29" s="19">
        <v>149.38399999999999</v>
      </c>
      <c r="M29" s="147"/>
      <c r="N29" s="21">
        <f t="shared" si="21"/>
        <v>704.13199999999995</v>
      </c>
      <c r="O29" s="19">
        <f t="shared" si="18"/>
        <v>403.35799999999995</v>
      </c>
      <c r="P29" s="19"/>
      <c r="Q29" s="19">
        <f t="shared" ref="Q29:R31" si="23">G29+L29</f>
        <v>300.774</v>
      </c>
      <c r="R29" s="20"/>
    </row>
    <row r="30" spans="1:18">
      <c r="A30" s="122" t="s">
        <v>22</v>
      </c>
      <c r="B30" s="123" t="s">
        <v>50</v>
      </c>
      <c r="C30" s="124" t="s">
        <v>33</v>
      </c>
      <c r="D30" s="21">
        <f>SUM(E30:H30)</f>
        <v>272643.85500000004</v>
      </c>
      <c r="E30" s="107">
        <f>SUM(E33:E35)</f>
        <v>98549.379000000001</v>
      </c>
      <c r="F30" s="107">
        <f t="shared" ref="F30:H30" si="24">SUM(F33:F35)</f>
        <v>150198.93900000001</v>
      </c>
      <c r="G30" s="107">
        <f t="shared" si="24"/>
        <v>23895.537</v>
      </c>
      <c r="H30" s="107">
        <f t="shared" si="24"/>
        <v>0</v>
      </c>
      <c r="I30" s="21">
        <f>SUM(J30:M30)</f>
        <v>279891.375</v>
      </c>
      <c r="J30" s="107">
        <f>SUM(J33:J35)</f>
        <v>98747.996000000014</v>
      </c>
      <c r="K30" s="107">
        <f t="shared" ref="K30:L30" si="25">SUM(K33:K35)</f>
        <v>152652.402</v>
      </c>
      <c r="L30" s="107">
        <f t="shared" si="25"/>
        <v>28490.976999999999</v>
      </c>
      <c r="M30" s="107">
        <f t="shared" ref="M30" si="26">SUM(M33:M41)</f>
        <v>0</v>
      </c>
      <c r="N30" s="21">
        <f>SUM(O30:R30)</f>
        <v>552535.23</v>
      </c>
      <c r="O30" s="107">
        <f>E30+J30</f>
        <v>197297.375</v>
      </c>
      <c r="P30" s="107">
        <f t="shared" ref="P30:P31" si="27">F30+K30</f>
        <v>302851.34100000001</v>
      </c>
      <c r="Q30" s="107">
        <f t="shared" si="23"/>
        <v>52386.513999999996</v>
      </c>
      <c r="R30" s="107">
        <f t="shared" si="23"/>
        <v>0</v>
      </c>
    </row>
    <row r="31" spans="1:18">
      <c r="A31" s="122" t="s">
        <v>10</v>
      </c>
      <c r="B31" s="123" t="s">
        <v>51</v>
      </c>
      <c r="C31" s="124" t="s">
        <v>33</v>
      </c>
      <c r="D31" s="21">
        <f>SUM(E31:H31)</f>
        <v>272643.85499999998</v>
      </c>
      <c r="E31" s="107">
        <f>'П1.6'!D47</f>
        <v>98549.379000000001</v>
      </c>
      <c r="F31" s="107">
        <f>'П1.6'!E47</f>
        <v>150198.93899999998</v>
      </c>
      <c r="G31" s="107">
        <f>'П1.6'!F47</f>
        <v>23895.537</v>
      </c>
      <c r="H31" s="107">
        <f>'П1.6'!G47</f>
        <v>0</v>
      </c>
      <c r="I31" s="21">
        <f>SUM(J31:M31)</f>
        <v>279891.375</v>
      </c>
      <c r="J31" s="107">
        <f>'П1.6'!D92</f>
        <v>98747.995999999999</v>
      </c>
      <c r="K31" s="107">
        <f>'П1.6'!E92</f>
        <v>152652.402</v>
      </c>
      <c r="L31" s="107">
        <f>'П1.6'!F92</f>
        <v>28490.976999999999</v>
      </c>
      <c r="M31" s="107">
        <f>'П1.6'!G92</f>
        <v>0</v>
      </c>
      <c r="N31" s="21">
        <f>SUM(O31:R31)</f>
        <v>552535.23</v>
      </c>
      <c r="O31" s="107">
        <f t="shared" si="18"/>
        <v>197297.375</v>
      </c>
      <c r="P31" s="107">
        <f t="shared" si="27"/>
        <v>302851.34100000001</v>
      </c>
      <c r="Q31" s="107">
        <f t="shared" si="23"/>
        <v>52386.513999999996</v>
      </c>
      <c r="R31" s="107">
        <f t="shared" si="23"/>
        <v>0</v>
      </c>
    </row>
    <row r="32" spans="1:18">
      <c r="A32" s="122"/>
      <c r="B32" s="123" t="s">
        <v>52</v>
      </c>
      <c r="C32" s="124" t="s">
        <v>33</v>
      </c>
      <c r="D32" s="16"/>
      <c r="E32" s="17"/>
      <c r="F32" s="17"/>
      <c r="G32" s="17"/>
      <c r="H32" s="18"/>
      <c r="I32" s="16"/>
      <c r="J32" s="17"/>
      <c r="K32" s="17"/>
      <c r="L32" s="17"/>
      <c r="M32" s="148"/>
      <c r="N32" s="149"/>
      <c r="O32" s="17"/>
      <c r="P32" s="17"/>
      <c r="Q32" s="17"/>
      <c r="R32" s="18"/>
    </row>
    <row r="33" spans="1:18" ht="25.5" customHeight="1">
      <c r="A33" s="122"/>
      <c r="B33" s="123" t="s">
        <v>53</v>
      </c>
      <c r="C33" s="124" t="s">
        <v>33</v>
      </c>
      <c r="D33" s="21">
        <f>SUM(E33:H33)</f>
        <v>232608.86500000002</v>
      </c>
      <c r="E33" s="19">
        <v>93417.956999999995</v>
      </c>
      <c r="F33" s="19">
        <v>115503.928</v>
      </c>
      <c r="G33" s="19">
        <v>23686.98</v>
      </c>
      <c r="H33" s="20"/>
      <c r="I33" s="21">
        <f>SUM(J33:M33)</f>
        <v>241261.98300000001</v>
      </c>
      <c r="J33" s="19">
        <v>95013.782000000007</v>
      </c>
      <c r="K33" s="19">
        <v>118481.54399999999</v>
      </c>
      <c r="L33" s="19">
        <v>27766.656999999999</v>
      </c>
      <c r="M33" s="147"/>
      <c r="N33" s="21">
        <f>SUM(O33:R33)</f>
        <v>473870.848</v>
      </c>
      <c r="O33" s="19">
        <f t="shared" ref="O33:O35" si="28">E33+J33</f>
        <v>188431.739</v>
      </c>
      <c r="P33" s="19">
        <f t="shared" ref="P33:P35" si="29">F33+K33</f>
        <v>233985.47200000001</v>
      </c>
      <c r="Q33" s="19">
        <f t="shared" ref="Q33:R35" si="30">G33+L33</f>
        <v>51453.637000000002</v>
      </c>
      <c r="R33" s="19">
        <f t="shared" si="30"/>
        <v>0</v>
      </c>
    </row>
    <row r="34" spans="1:18" ht="45">
      <c r="A34" s="122"/>
      <c r="B34" s="123" t="s">
        <v>54</v>
      </c>
      <c r="C34" s="124" t="s">
        <v>33</v>
      </c>
      <c r="D34" s="21"/>
      <c r="E34" s="19"/>
      <c r="F34" s="19"/>
      <c r="G34" s="19"/>
      <c r="H34" s="20"/>
      <c r="I34" s="21"/>
      <c r="J34" s="19"/>
      <c r="K34" s="19"/>
      <c r="L34" s="19"/>
      <c r="M34" s="20"/>
      <c r="N34" s="21"/>
      <c r="O34" s="19"/>
      <c r="P34" s="19"/>
      <c r="Q34" s="19"/>
      <c r="R34" s="20"/>
    </row>
    <row r="35" spans="1:18" ht="30">
      <c r="A35" s="127" t="s">
        <v>11</v>
      </c>
      <c r="B35" s="123" t="s">
        <v>55</v>
      </c>
      <c r="C35" s="124" t="s">
        <v>33</v>
      </c>
      <c r="D35" s="21">
        <f>SUM(E35:G35)</f>
        <v>40034.99</v>
      </c>
      <c r="E35" s="19">
        <v>5131.4219999999996</v>
      </c>
      <c r="F35" s="19">
        <v>34695.010999999999</v>
      </c>
      <c r="G35" s="19">
        <v>208.55699999999999</v>
      </c>
      <c r="H35" s="20"/>
      <c r="I35" s="21">
        <f>SUM(J35:L35)</f>
        <v>38629.392</v>
      </c>
      <c r="J35" s="19">
        <v>3734.2139999999999</v>
      </c>
      <c r="K35" s="19">
        <v>34170.858</v>
      </c>
      <c r="L35" s="19">
        <v>724.32</v>
      </c>
      <c r="M35" s="20"/>
      <c r="N35" s="21">
        <f t="shared" ref="N35:N40" si="31">O35+P35+Q35</f>
        <v>78664.381999999998</v>
      </c>
      <c r="O35" s="19">
        <f t="shared" si="28"/>
        <v>8865.6359999999986</v>
      </c>
      <c r="P35" s="19">
        <f t="shared" si="29"/>
        <v>68865.869000000006</v>
      </c>
      <c r="Q35" s="19">
        <f t="shared" si="30"/>
        <v>932.87700000000007</v>
      </c>
      <c r="R35" s="20"/>
    </row>
    <row r="36" spans="1:18">
      <c r="A36" s="172" t="s">
        <v>130</v>
      </c>
      <c r="B36" s="159" t="s">
        <v>270</v>
      </c>
      <c r="C36" s="124" t="s">
        <v>33</v>
      </c>
      <c r="D36" s="21">
        <f t="shared" ref="D36:D40" si="32">SUM(E36:G36)</f>
        <v>67.831000000000003</v>
      </c>
      <c r="E36" s="19"/>
      <c r="F36" s="19"/>
      <c r="G36" s="19">
        <v>67.831000000000003</v>
      </c>
      <c r="H36" s="20"/>
      <c r="I36" s="21">
        <f t="shared" ref="I36:I40" si="33">SUM(J36:L36)</f>
        <v>563.74900000000002</v>
      </c>
      <c r="J36" s="19"/>
      <c r="K36" s="19"/>
      <c r="L36" s="51">
        <v>563.74900000000002</v>
      </c>
      <c r="M36" s="20"/>
      <c r="N36" s="21">
        <f t="shared" si="31"/>
        <v>631.58000000000004</v>
      </c>
      <c r="O36" s="19">
        <f t="shared" ref="O36:O40" si="34">E36+J36</f>
        <v>0</v>
      </c>
      <c r="P36" s="19">
        <f t="shared" ref="P36:P40" si="35">F36+K36</f>
        <v>0</v>
      </c>
      <c r="Q36" s="19">
        <f t="shared" ref="Q36:Q40" si="36">G36+L36</f>
        <v>631.58000000000004</v>
      </c>
      <c r="R36" s="20"/>
    </row>
    <row r="37" spans="1:18">
      <c r="A37" s="172" t="s">
        <v>131</v>
      </c>
      <c r="B37" s="123" t="s">
        <v>253</v>
      </c>
      <c r="C37" s="124" t="s">
        <v>33</v>
      </c>
      <c r="D37" s="21">
        <f t="shared" si="32"/>
        <v>4977.0140000000001</v>
      </c>
      <c r="E37" s="19">
        <v>4977.0140000000001</v>
      </c>
      <c r="F37" s="19"/>
      <c r="G37" s="19"/>
      <c r="H37" s="20"/>
      <c r="I37" s="21">
        <f t="shared" si="33"/>
        <v>3581.1889999999999</v>
      </c>
      <c r="J37" s="19">
        <v>3581.1889999999999</v>
      </c>
      <c r="K37" s="19"/>
      <c r="L37" s="19"/>
      <c r="M37" s="20"/>
      <c r="N37" s="21">
        <f t="shared" si="31"/>
        <v>8558.2029999999995</v>
      </c>
      <c r="O37" s="19">
        <f t="shared" si="34"/>
        <v>8558.2029999999995</v>
      </c>
      <c r="P37" s="19">
        <f t="shared" si="35"/>
        <v>0</v>
      </c>
      <c r="Q37" s="19">
        <f t="shared" si="36"/>
        <v>0</v>
      </c>
      <c r="R37" s="20"/>
    </row>
    <row r="38" spans="1:18">
      <c r="A38" s="172" t="s">
        <v>300</v>
      </c>
      <c r="B38" s="123" t="s">
        <v>303</v>
      </c>
      <c r="C38" s="124" t="s">
        <v>33</v>
      </c>
      <c r="D38" s="21">
        <f t="shared" si="32"/>
        <v>30495.564000000002</v>
      </c>
      <c r="E38" s="19"/>
      <c r="F38" s="19">
        <v>30431.952000000001</v>
      </c>
      <c r="G38" s="19">
        <v>63.612000000000002</v>
      </c>
      <c r="H38" s="20"/>
      <c r="I38" s="21">
        <f t="shared" si="33"/>
        <v>30023.142</v>
      </c>
      <c r="J38" s="19"/>
      <c r="K38" s="19">
        <v>29949.888999999999</v>
      </c>
      <c r="L38" s="19">
        <v>73.253</v>
      </c>
      <c r="M38" s="20"/>
      <c r="N38" s="21">
        <f t="shared" si="31"/>
        <v>60518.705999999998</v>
      </c>
      <c r="O38" s="19">
        <f t="shared" si="34"/>
        <v>0</v>
      </c>
      <c r="P38" s="19">
        <f t="shared" si="35"/>
        <v>60381.841</v>
      </c>
      <c r="Q38" s="19">
        <f t="shared" si="36"/>
        <v>136.86500000000001</v>
      </c>
      <c r="R38" s="20"/>
    </row>
    <row r="39" spans="1:18">
      <c r="A39" s="172" t="s">
        <v>301</v>
      </c>
      <c r="B39" s="123" t="s">
        <v>304</v>
      </c>
      <c r="C39" s="124" t="s">
        <v>33</v>
      </c>
      <c r="D39" s="21">
        <f t="shared" si="32"/>
        <v>4237.2439999999997</v>
      </c>
      <c r="E39" s="19"/>
      <c r="F39" s="19">
        <v>4237.2439999999997</v>
      </c>
      <c r="G39" s="19"/>
      <c r="H39" s="20"/>
      <c r="I39" s="21">
        <f t="shared" si="33"/>
        <v>4199.53</v>
      </c>
      <c r="J39" s="19"/>
      <c r="K39" s="19">
        <v>4199.53</v>
      </c>
      <c r="L39" s="19"/>
      <c r="M39" s="20"/>
      <c r="N39" s="21">
        <f t="shared" si="31"/>
        <v>8436.7739999999994</v>
      </c>
      <c r="O39" s="19">
        <f t="shared" si="34"/>
        <v>0</v>
      </c>
      <c r="P39" s="19">
        <f t="shared" si="35"/>
        <v>8436.7739999999994</v>
      </c>
      <c r="Q39" s="19">
        <f t="shared" si="36"/>
        <v>0</v>
      </c>
      <c r="R39" s="20"/>
    </row>
    <row r="40" spans="1:18">
      <c r="A40" s="172" t="s">
        <v>302</v>
      </c>
      <c r="B40" s="123" t="s">
        <v>264</v>
      </c>
      <c r="C40" s="124" t="s">
        <v>33</v>
      </c>
      <c r="D40" s="21">
        <f t="shared" si="32"/>
        <v>257.33699999999999</v>
      </c>
      <c r="E40" s="19">
        <v>154.40799999999999</v>
      </c>
      <c r="F40" s="19">
        <v>25.815000000000001</v>
      </c>
      <c r="G40" s="19">
        <v>77.114000000000004</v>
      </c>
      <c r="H40" s="20"/>
      <c r="I40" s="21">
        <f t="shared" si="33"/>
        <v>261.78199999999998</v>
      </c>
      <c r="J40" s="19">
        <v>153.02500000000001</v>
      </c>
      <c r="K40" s="19">
        <v>21.439</v>
      </c>
      <c r="L40" s="19">
        <v>87.317999999999998</v>
      </c>
      <c r="M40" s="20"/>
      <c r="N40" s="21">
        <f t="shared" si="31"/>
        <v>519.11900000000003</v>
      </c>
      <c r="O40" s="19">
        <f t="shared" si="34"/>
        <v>307.43299999999999</v>
      </c>
      <c r="P40" s="19">
        <f t="shared" si="35"/>
        <v>47.254000000000005</v>
      </c>
      <c r="Q40" s="19">
        <f t="shared" si="36"/>
        <v>164.43200000000002</v>
      </c>
      <c r="R40" s="20"/>
    </row>
    <row r="41" spans="1:18" s="4" customFormat="1" ht="15.75" customHeight="1">
      <c r="A41" s="122" t="s">
        <v>27</v>
      </c>
      <c r="B41" s="123" t="s">
        <v>56</v>
      </c>
      <c r="C41" s="124" t="s">
        <v>33</v>
      </c>
      <c r="D41" s="21"/>
      <c r="E41" s="19"/>
      <c r="F41" s="19"/>
      <c r="G41" s="19"/>
      <c r="H41" s="20"/>
      <c r="I41" s="21"/>
      <c r="J41" s="19"/>
      <c r="K41" s="19"/>
      <c r="L41" s="19"/>
      <c r="M41" s="20"/>
      <c r="N41" s="21"/>
      <c r="O41" s="19"/>
      <c r="P41" s="19"/>
      <c r="Q41" s="19"/>
      <c r="R41" s="20"/>
    </row>
    <row r="42" spans="1:18" s="4" customFormat="1">
      <c r="A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4" customFormat="1">
      <c r="A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</sheetData>
  <mergeCells count="7">
    <mergeCell ref="N4:R4"/>
    <mergeCell ref="A2:D2"/>
    <mergeCell ref="A4:A5"/>
    <mergeCell ref="B4:B5"/>
    <mergeCell ref="C4:C6"/>
    <mergeCell ref="D4:H4"/>
    <mergeCell ref="I4:M4"/>
  </mergeCells>
  <phoneticPr fontId="87" type="noConversion"/>
  <pageMargins left="0.78740157480314965" right="0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1"/>
  <dimension ref="A1:AB47"/>
  <sheetViews>
    <sheetView topLeftCell="A7" zoomScaleNormal="100" zoomScaleSheetLayoutView="100" workbookViewId="0">
      <selection activeCell="AA28" sqref="AA28"/>
    </sheetView>
  </sheetViews>
  <sheetFormatPr defaultColWidth="9.140625" defaultRowHeight="12.75"/>
  <cols>
    <col min="1" max="1" width="6.140625" style="22" customWidth="1"/>
    <col min="2" max="2" width="45.42578125" style="22" customWidth="1"/>
    <col min="3" max="3" width="6.5703125" style="23" customWidth="1"/>
    <col min="4" max="4" width="9.140625" style="22" customWidth="1"/>
    <col min="5" max="7" width="10.5703125" style="22" customWidth="1"/>
    <col min="8" max="8" width="8" style="22" customWidth="1"/>
    <col min="9" max="13" width="10.5703125" style="22" customWidth="1"/>
    <col min="14" max="14" width="9.140625" style="22" customWidth="1"/>
    <col min="15" max="17" width="10.5703125" style="22" customWidth="1"/>
    <col min="18" max="18" width="8" style="22" customWidth="1"/>
    <col min="19" max="24" width="0" style="22" hidden="1" customWidth="1"/>
    <col min="25" max="16384" width="9.140625" style="22"/>
  </cols>
  <sheetData>
    <row r="1" spans="1:28" ht="20.25">
      <c r="B1" s="152" t="str">
        <f>'П1.4'!B1</f>
        <v>АО "КузбассЭлектро"</v>
      </c>
    </row>
    <row r="2" spans="1:28" s="1" customFormat="1" ht="15.75">
      <c r="A2" s="188" t="s">
        <v>228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" t="s">
        <v>249</v>
      </c>
    </row>
    <row r="3" spans="1:28" ht="13.5" thickBot="1"/>
    <row r="4" spans="1:28" s="24" customFormat="1" ht="15">
      <c r="A4" s="190" t="s">
        <v>29</v>
      </c>
      <c r="B4" s="191" t="s">
        <v>30</v>
      </c>
      <c r="C4" s="193" t="s">
        <v>31</v>
      </c>
      <c r="D4" s="176" t="str">
        <f>'П1.4'!D4:H4</f>
        <v>Факт 1 полугодие 2025г.</v>
      </c>
      <c r="E4" s="177"/>
      <c r="F4" s="177"/>
      <c r="G4" s="177"/>
      <c r="H4" s="178"/>
      <c r="I4" s="176" t="str">
        <f>'П1.4'!I4:M4</f>
        <v>Факт 2 полугодие 2025г.</v>
      </c>
      <c r="J4" s="177"/>
      <c r="K4" s="177"/>
      <c r="L4" s="177"/>
      <c r="M4" s="178"/>
      <c r="N4" s="176" t="str">
        <f>'П1.4'!N4:R4</f>
        <v>ФАКТ 2025 год</v>
      </c>
      <c r="O4" s="177"/>
      <c r="P4" s="177"/>
      <c r="Q4" s="177"/>
      <c r="R4" s="178"/>
    </row>
    <row r="5" spans="1:28" s="28" customFormat="1">
      <c r="A5" s="190"/>
      <c r="B5" s="192"/>
      <c r="C5" s="194"/>
      <c r="D5" s="25" t="s">
        <v>0</v>
      </c>
      <c r="E5" s="26" t="s">
        <v>6</v>
      </c>
      <c r="F5" s="26" t="s">
        <v>7</v>
      </c>
      <c r="G5" s="26" t="s">
        <v>8</v>
      </c>
      <c r="H5" s="27" t="s">
        <v>9</v>
      </c>
      <c r="I5" s="25" t="s">
        <v>0</v>
      </c>
      <c r="J5" s="26" t="s">
        <v>6</v>
      </c>
      <c r="K5" s="26" t="s">
        <v>7</v>
      </c>
      <c r="L5" s="26" t="s">
        <v>8</v>
      </c>
      <c r="M5" s="27" t="s">
        <v>9</v>
      </c>
      <c r="N5" s="25" t="s">
        <v>0</v>
      </c>
      <c r="O5" s="26" t="s">
        <v>6</v>
      </c>
      <c r="P5" s="26" t="s">
        <v>7</v>
      </c>
      <c r="Q5" s="26" t="s">
        <v>8</v>
      </c>
      <c r="R5" s="27" t="s">
        <v>9</v>
      </c>
    </row>
    <row r="6" spans="1:28" s="28" customFormat="1" ht="13.5" thickBot="1">
      <c r="A6" s="29">
        <v>1</v>
      </c>
      <c r="B6" s="30">
        <v>2</v>
      </c>
      <c r="C6" s="195"/>
      <c r="D6" s="31">
        <f>1</f>
        <v>1</v>
      </c>
      <c r="E6" s="32">
        <f>D6+1</f>
        <v>2</v>
      </c>
      <c r="F6" s="32">
        <f>E6+1</f>
        <v>3</v>
      </c>
      <c r="G6" s="32">
        <f>F6+1</f>
        <v>4</v>
      </c>
      <c r="H6" s="33">
        <f>G6+1</f>
        <v>5</v>
      </c>
      <c r="I6" s="31">
        <f>1</f>
        <v>1</v>
      </c>
      <c r="J6" s="32">
        <f>I6+1</f>
        <v>2</v>
      </c>
      <c r="K6" s="32">
        <f>J6+1</f>
        <v>3</v>
      </c>
      <c r="L6" s="32">
        <f>K6+1</f>
        <v>4</v>
      </c>
      <c r="M6" s="33">
        <f>L6+1</f>
        <v>5</v>
      </c>
      <c r="N6" s="31">
        <f>1</f>
        <v>1</v>
      </c>
      <c r="O6" s="32">
        <f>N6+1</f>
        <v>2</v>
      </c>
      <c r="P6" s="32">
        <f>O6+1</f>
        <v>3</v>
      </c>
      <c r="Q6" s="32">
        <f>P6+1</f>
        <v>4</v>
      </c>
      <c r="R6" s="33">
        <f>Q6+1</f>
        <v>5</v>
      </c>
    </row>
    <row r="7" spans="1:28" s="24" customFormat="1">
      <c r="A7" s="128" t="s">
        <v>15</v>
      </c>
      <c r="B7" s="129" t="s">
        <v>57</v>
      </c>
      <c r="C7" s="130" t="s">
        <v>58</v>
      </c>
      <c r="D7" s="110">
        <f>D16</f>
        <v>78.122</v>
      </c>
      <c r="E7" s="110">
        <f t="shared" ref="E7" si="0">E12+E16</f>
        <v>71.695999999999998</v>
      </c>
      <c r="F7" s="110">
        <f>F11+F16</f>
        <v>49.87</v>
      </c>
      <c r="G7" s="110">
        <f>G12+G16</f>
        <v>7.6990000000000034</v>
      </c>
      <c r="H7" s="110">
        <f>SUM(H13,H16)</f>
        <v>0</v>
      </c>
      <c r="I7" s="110">
        <f>I16</f>
        <v>78.949000000000012</v>
      </c>
      <c r="J7" s="110">
        <f t="shared" ref="J7" si="1">J12+J16</f>
        <v>72.909000000000006</v>
      </c>
      <c r="K7" s="110">
        <f>K11+K16</f>
        <v>50.187999999999995</v>
      </c>
      <c r="L7" s="110">
        <f>L12+L16</f>
        <v>8.9519999999999929</v>
      </c>
      <c r="M7" s="110">
        <f>SUM(M13,M16)</f>
        <v>0</v>
      </c>
      <c r="N7" s="110">
        <f>N16</f>
        <v>78.536000000000001</v>
      </c>
      <c r="O7" s="110">
        <f t="shared" ref="O7" si="2">O12+O16</f>
        <v>72.302999999999997</v>
      </c>
      <c r="P7" s="110">
        <f>P11+P16</f>
        <v>50.028000000000006</v>
      </c>
      <c r="Q7" s="110">
        <f>Q12+Q16</f>
        <v>8.3239999999999998</v>
      </c>
      <c r="R7" s="110">
        <f>SUM(R13,R16)</f>
        <v>0</v>
      </c>
      <c r="S7" s="24">
        <f>(D7*6+I7*6)/12</f>
        <v>78.535499999999999</v>
      </c>
      <c r="T7" s="24">
        <f t="shared" ref="T7:V27" si="3">(E7*6+J7*6)/12</f>
        <v>72.302500000000009</v>
      </c>
      <c r="U7" s="24">
        <f t="shared" si="3"/>
        <v>50.028999999999996</v>
      </c>
      <c r="V7" s="24">
        <f t="shared" si="3"/>
        <v>8.3254999999999981</v>
      </c>
      <c r="Y7" s="167"/>
      <c r="Z7" s="167"/>
      <c r="AA7" s="167"/>
      <c r="AB7" s="167"/>
    </row>
    <row r="8" spans="1:28" s="24" customFormat="1">
      <c r="A8" s="131" t="s">
        <v>2</v>
      </c>
      <c r="B8" s="132" t="s">
        <v>34</v>
      </c>
      <c r="C8" s="130" t="s">
        <v>58</v>
      </c>
      <c r="D8" s="39"/>
      <c r="E8" s="111"/>
      <c r="F8" s="111">
        <f>F11</f>
        <v>43.972999999999999</v>
      </c>
      <c r="G8" s="111">
        <f>G12</f>
        <v>7.1700000000000035</v>
      </c>
      <c r="H8" s="112">
        <f>H13</f>
        <v>0</v>
      </c>
      <c r="I8" s="39"/>
      <c r="J8" s="111"/>
      <c r="K8" s="111">
        <f>K11</f>
        <v>44.642999999999994</v>
      </c>
      <c r="L8" s="111">
        <f>L12</f>
        <v>8.4569999999999936</v>
      </c>
      <c r="M8" s="112">
        <f>M13</f>
        <v>0</v>
      </c>
      <c r="N8" s="39"/>
      <c r="O8" s="111"/>
      <c r="P8" s="111">
        <f>P11</f>
        <v>44.307000000000002</v>
      </c>
      <c r="Q8" s="111">
        <f>Q12</f>
        <v>7.8120000000000003</v>
      </c>
      <c r="R8" s="112">
        <f>R13</f>
        <v>0</v>
      </c>
      <c r="S8" s="24">
        <f t="shared" ref="S8:S36" si="4">(D8*6+I8*6)/12</f>
        <v>0</v>
      </c>
      <c r="T8" s="24">
        <f t="shared" si="3"/>
        <v>0</v>
      </c>
      <c r="U8" s="24">
        <f t="shared" si="3"/>
        <v>44.307999999999993</v>
      </c>
      <c r="V8" s="24">
        <f t="shared" si="3"/>
        <v>7.8134999999999986</v>
      </c>
      <c r="Y8" s="167"/>
      <c r="Z8" s="167"/>
      <c r="AA8" s="167"/>
      <c r="AB8" s="167"/>
    </row>
    <row r="9" spans="1:28">
      <c r="A9" s="131"/>
      <c r="B9" s="132" t="s">
        <v>35</v>
      </c>
      <c r="C9" s="130"/>
      <c r="D9" s="34"/>
      <c r="E9" s="35"/>
      <c r="F9" s="35"/>
      <c r="G9" s="35"/>
      <c r="H9" s="36"/>
      <c r="I9" s="34"/>
      <c r="J9" s="35"/>
      <c r="K9" s="35"/>
      <c r="L9" s="35"/>
      <c r="M9" s="36"/>
      <c r="N9" s="34"/>
      <c r="O9" s="35"/>
      <c r="P9" s="35"/>
      <c r="Q9" s="35"/>
      <c r="R9" s="36"/>
      <c r="S9" s="24">
        <f t="shared" si="4"/>
        <v>0</v>
      </c>
      <c r="T9" s="24">
        <f t="shared" si="3"/>
        <v>0</v>
      </c>
      <c r="U9" s="24">
        <f t="shared" si="3"/>
        <v>0</v>
      </c>
      <c r="V9" s="24">
        <f t="shared" si="3"/>
        <v>0</v>
      </c>
      <c r="Y9" s="167"/>
      <c r="Z9" s="167"/>
      <c r="AA9" s="167"/>
      <c r="AB9" s="167"/>
    </row>
    <row r="10" spans="1:28">
      <c r="A10" s="131"/>
      <c r="B10" s="132" t="s">
        <v>36</v>
      </c>
      <c r="C10" s="130" t="s">
        <v>58</v>
      </c>
      <c r="D10" s="34"/>
      <c r="E10" s="37"/>
      <c r="F10" s="37"/>
      <c r="G10" s="37"/>
      <c r="H10" s="38"/>
      <c r="I10" s="34"/>
      <c r="J10" s="37"/>
      <c r="K10" s="37"/>
      <c r="L10" s="37"/>
      <c r="M10" s="38"/>
      <c r="N10" s="34"/>
      <c r="O10" s="37"/>
      <c r="P10" s="37"/>
      <c r="Q10" s="37"/>
      <c r="R10" s="38"/>
      <c r="S10" s="24">
        <f t="shared" si="4"/>
        <v>0</v>
      </c>
      <c r="T10" s="24">
        <f t="shared" si="3"/>
        <v>0</v>
      </c>
      <c r="U10" s="24">
        <f t="shared" si="3"/>
        <v>0</v>
      </c>
      <c r="V10" s="24">
        <f t="shared" si="3"/>
        <v>0</v>
      </c>
      <c r="Y10" s="167"/>
      <c r="Z10" s="167"/>
      <c r="AA10" s="167"/>
      <c r="AB10" s="167"/>
    </row>
    <row r="11" spans="1:28">
      <c r="A11" s="131"/>
      <c r="B11" s="132" t="s">
        <v>6</v>
      </c>
      <c r="C11" s="130" t="s">
        <v>58</v>
      </c>
      <c r="D11" s="34"/>
      <c r="E11" s="35"/>
      <c r="F11" s="37">
        <f>E16-E22-E29-E33-E36</f>
        <v>43.972999999999999</v>
      </c>
      <c r="G11" s="37"/>
      <c r="H11" s="38"/>
      <c r="I11" s="34"/>
      <c r="J11" s="35"/>
      <c r="K11" s="37">
        <f>J16-J22-J29-J33-J36</f>
        <v>44.642999999999994</v>
      </c>
      <c r="L11" s="37"/>
      <c r="M11" s="38"/>
      <c r="N11" s="34"/>
      <c r="O11" s="35"/>
      <c r="P11" s="37">
        <v>44.307000000000002</v>
      </c>
      <c r="Q11" s="37"/>
      <c r="R11" s="38"/>
      <c r="S11" s="24">
        <f t="shared" si="4"/>
        <v>0</v>
      </c>
      <c r="T11" s="24">
        <f t="shared" si="3"/>
        <v>0</v>
      </c>
      <c r="U11" s="24">
        <f t="shared" si="3"/>
        <v>44.307999999999993</v>
      </c>
      <c r="V11" s="24">
        <f t="shared" si="3"/>
        <v>0</v>
      </c>
      <c r="Y11" s="167"/>
      <c r="Z11" s="167"/>
      <c r="AA11" s="167"/>
      <c r="AB11" s="167"/>
    </row>
    <row r="12" spans="1:28">
      <c r="A12" s="131"/>
      <c r="B12" s="132" t="s">
        <v>7</v>
      </c>
      <c r="C12" s="130" t="s">
        <v>58</v>
      </c>
      <c r="D12" s="34"/>
      <c r="E12" s="35"/>
      <c r="F12" s="35"/>
      <c r="G12" s="37">
        <f>F7-F22-F33-F36</f>
        <v>7.1700000000000035</v>
      </c>
      <c r="H12" s="38"/>
      <c r="I12" s="34"/>
      <c r="J12" s="35"/>
      <c r="K12" s="35"/>
      <c r="L12" s="37">
        <f>K7-K22-K33-K36</f>
        <v>8.4569999999999936</v>
      </c>
      <c r="M12" s="38"/>
      <c r="N12" s="34"/>
      <c r="O12" s="35"/>
      <c r="P12" s="35"/>
      <c r="Q12" s="37">
        <v>7.8120000000000003</v>
      </c>
      <c r="R12" s="38"/>
      <c r="S12" s="24">
        <f t="shared" si="4"/>
        <v>0</v>
      </c>
      <c r="T12" s="24">
        <f t="shared" si="3"/>
        <v>0</v>
      </c>
      <c r="U12" s="24">
        <f t="shared" si="3"/>
        <v>0</v>
      </c>
      <c r="V12" s="24">
        <f t="shared" si="3"/>
        <v>7.8134999999999986</v>
      </c>
      <c r="Y12" s="167"/>
      <c r="Z12" s="167"/>
      <c r="AA12" s="167"/>
      <c r="AB12" s="167"/>
    </row>
    <row r="13" spans="1:28">
      <c r="A13" s="131"/>
      <c r="B13" s="132" t="s">
        <v>8</v>
      </c>
      <c r="C13" s="130" t="s">
        <v>58</v>
      </c>
      <c r="D13" s="34"/>
      <c r="E13" s="35"/>
      <c r="F13" s="35"/>
      <c r="G13" s="35"/>
      <c r="H13" s="38"/>
      <c r="I13" s="34"/>
      <c r="J13" s="35"/>
      <c r="K13" s="35"/>
      <c r="L13" s="35"/>
      <c r="M13" s="38"/>
      <c r="N13" s="34"/>
      <c r="O13" s="35"/>
      <c r="P13" s="35"/>
      <c r="Q13" s="35"/>
      <c r="R13" s="38"/>
      <c r="S13" s="24">
        <f t="shared" si="4"/>
        <v>0</v>
      </c>
      <c r="T13" s="24">
        <f t="shared" si="3"/>
        <v>0</v>
      </c>
      <c r="U13" s="24">
        <f t="shared" si="3"/>
        <v>0</v>
      </c>
      <c r="V13" s="24">
        <f t="shared" si="3"/>
        <v>0</v>
      </c>
      <c r="Y13" s="167"/>
      <c r="Z13" s="167"/>
      <c r="AA13" s="167"/>
      <c r="AB13" s="167"/>
    </row>
    <row r="14" spans="1:28" ht="15">
      <c r="A14" s="131" t="s">
        <v>3</v>
      </c>
      <c r="B14" s="123" t="s">
        <v>59</v>
      </c>
      <c r="C14" s="130" t="s">
        <v>58</v>
      </c>
      <c r="D14" s="39"/>
      <c r="E14" s="37"/>
      <c r="F14" s="37"/>
      <c r="G14" s="37"/>
      <c r="H14" s="38"/>
      <c r="I14" s="39"/>
      <c r="J14" s="37"/>
      <c r="K14" s="37"/>
      <c r="L14" s="37"/>
      <c r="M14" s="38"/>
      <c r="N14" s="39"/>
      <c r="O14" s="37"/>
      <c r="P14" s="37"/>
      <c r="Q14" s="37"/>
      <c r="R14" s="38"/>
      <c r="S14" s="24">
        <f t="shared" si="4"/>
        <v>0</v>
      </c>
      <c r="T14" s="24">
        <f t="shared" si="3"/>
        <v>0</v>
      </c>
      <c r="U14" s="24">
        <f t="shared" si="3"/>
        <v>0</v>
      </c>
      <c r="V14" s="24">
        <f t="shared" si="3"/>
        <v>0</v>
      </c>
      <c r="Y14" s="167"/>
      <c r="Z14" s="167"/>
      <c r="AA14" s="167"/>
      <c r="AB14" s="167"/>
    </row>
    <row r="15" spans="1:28" ht="15">
      <c r="A15" s="131" t="s">
        <v>4</v>
      </c>
      <c r="B15" s="123" t="s">
        <v>13</v>
      </c>
      <c r="C15" s="130" t="s">
        <v>58</v>
      </c>
      <c r="D15" s="39"/>
      <c r="E15" s="37"/>
      <c r="F15" s="37"/>
      <c r="G15" s="37"/>
      <c r="H15" s="38"/>
      <c r="I15" s="39"/>
      <c r="J15" s="37"/>
      <c r="K15" s="37"/>
      <c r="L15" s="37"/>
      <c r="M15" s="38"/>
      <c r="N15" s="39"/>
      <c r="O15" s="37"/>
      <c r="P15" s="37"/>
      <c r="Q15" s="37"/>
      <c r="R15" s="38"/>
      <c r="S15" s="24">
        <f t="shared" si="4"/>
        <v>0</v>
      </c>
      <c r="T15" s="24">
        <f t="shared" si="3"/>
        <v>0</v>
      </c>
      <c r="U15" s="24">
        <f t="shared" si="3"/>
        <v>0</v>
      </c>
      <c r="V15" s="24">
        <f t="shared" si="3"/>
        <v>0</v>
      </c>
      <c r="Y15" s="167"/>
      <c r="Z15" s="167"/>
      <c r="AA15" s="167"/>
      <c r="AB15" s="167"/>
    </row>
    <row r="16" spans="1:28" ht="15">
      <c r="A16" s="131" t="s">
        <v>5</v>
      </c>
      <c r="B16" s="123" t="s">
        <v>60</v>
      </c>
      <c r="C16" s="130" t="s">
        <v>58</v>
      </c>
      <c r="D16" s="39">
        <f>E16+F16+G16</f>
        <v>78.122</v>
      </c>
      <c r="E16" s="37">
        <f>SUM(E17:E21)</f>
        <v>71.695999999999998</v>
      </c>
      <c r="F16" s="37">
        <f t="shared" ref="F16:G16" si="5">SUM(F17:F21)</f>
        <v>5.8970000000000002</v>
      </c>
      <c r="G16" s="37">
        <f t="shared" si="5"/>
        <v>0.52900000000000003</v>
      </c>
      <c r="H16" s="170"/>
      <c r="I16" s="39">
        <f>J16+K16+L16</f>
        <v>78.949000000000012</v>
      </c>
      <c r="J16" s="37">
        <f>SUM(J17:J21)</f>
        <v>72.909000000000006</v>
      </c>
      <c r="K16" s="37">
        <f t="shared" ref="K16" si="6">SUM(K17:K21)</f>
        <v>5.5449999999999999</v>
      </c>
      <c r="L16" s="37">
        <f t="shared" ref="L16" si="7">SUM(L17:L21)</f>
        <v>0.495</v>
      </c>
      <c r="M16" s="170"/>
      <c r="N16" s="39">
        <f>SUM(O16:Q16)</f>
        <v>78.536000000000001</v>
      </c>
      <c r="O16" s="37">
        <v>72.302999999999997</v>
      </c>
      <c r="P16" s="37">
        <v>5.7210000000000001</v>
      </c>
      <c r="Q16" s="37">
        <v>0.51200000000000001</v>
      </c>
      <c r="R16" s="38"/>
      <c r="S16" s="24">
        <f t="shared" si="4"/>
        <v>78.535499999999999</v>
      </c>
      <c r="T16" s="24">
        <f t="shared" si="3"/>
        <v>72.302500000000009</v>
      </c>
      <c r="U16" s="24">
        <f t="shared" si="3"/>
        <v>5.7210000000000001</v>
      </c>
      <c r="V16" s="24">
        <f t="shared" si="3"/>
        <v>0.51200000000000001</v>
      </c>
      <c r="Y16" s="167"/>
      <c r="Z16" s="167"/>
      <c r="AA16" s="167"/>
      <c r="AB16" s="167"/>
    </row>
    <row r="17" spans="1:28" ht="15">
      <c r="A17" s="122" t="s">
        <v>259</v>
      </c>
      <c r="B17" s="160" t="s">
        <v>277</v>
      </c>
      <c r="C17" s="130" t="s">
        <v>58</v>
      </c>
      <c r="D17" s="39">
        <f t="shared" ref="D17:D21" si="8">E17+F17+G17</f>
        <v>6.17</v>
      </c>
      <c r="E17" s="37">
        <v>6.17</v>
      </c>
      <c r="F17" s="37"/>
      <c r="G17" s="37"/>
      <c r="H17" s="38"/>
      <c r="I17" s="39">
        <f t="shared" ref="I17:I21" si="9">J17+K17+L17</f>
        <v>6.17</v>
      </c>
      <c r="J17" s="37">
        <v>6.17</v>
      </c>
      <c r="K17" s="37"/>
      <c r="L17" s="37"/>
      <c r="M17" s="38"/>
      <c r="N17" s="39">
        <f t="shared" ref="N17:N22" si="10">O17+P17+Q17</f>
        <v>6.17</v>
      </c>
      <c r="O17" s="37">
        <v>6.17</v>
      </c>
      <c r="P17" s="171"/>
      <c r="Q17" s="171"/>
      <c r="R17" s="38"/>
      <c r="S17" s="24"/>
      <c r="T17" s="24"/>
      <c r="U17" s="24"/>
      <c r="V17" s="24"/>
      <c r="Y17" s="167"/>
      <c r="Z17" s="167"/>
      <c r="AA17" s="167"/>
      <c r="AB17" s="167"/>
    </row>
    <row r="18" spans="1:28" ht="15">
      <c r="A18" s="122" t="s">
        <v>260</v>
      </c>
      <c r="B18" s="161" t="s">
        <v>270</v>
      </c>
      <c r="C18" s="130" t="s">
        <v>58</v>
      </c>
      <c r="D18" s="39">
        <f t="shared" si="8"/>
        <v>63.261000000000003</v>
      </c>
      <c r="E18" s="37">
        <v>57.033000000000001</v>
      </c>
      <c r="F18" s="37">
        <v>5.8140000000000001</v>
      </c>
      <c r="G18" s="37">
        <v>0.41399999999999998</v>
      </c>
      <c r="H18" s="38"/>
      <c r="I18" s="39">
        <f t="shared" si="9"/>
        <v>61.868000000000002</v>
      </c>
      <c r="J18" s="37">
        <v>56</v>
      </c>
      <c r="K18" s="37">
        <v>5.468</v>
      </c>
      <c r="L18" s="37">
        <v>0.4</v>
      </c>
      <c r="M18" s="38"/>
      <c r="N18" s="39">
        <f>O18+P18+Q18</f>
        <v>62.564999999999998</v>
      </c>
      <c r="O18" s="37">
        <v>56.517000000000003</v>
      </c>
      <c r="P18" s="37">
        <v>5.641</v>
      </c>
      <c r="Q18" s="37">
        <v>0.40699999999999997</v>
      </c>
      <c r="R18" s="38"/>
      <c r="S18" s="24"/>
      <c r="T18" s="24"/>
      <c r="U18" s="24"/>
      <c r="V18" s="24"/>
      <c r="Y18" s="167"/>
      <c r="Z18" s="167"/>
      <c r="AA18" s="167"/>
      <c r="AB18" s="167"/>
    </row>
    <row r="19" spans="1:28" ht="15">
      <c r="A19" s="122" t="s">
        <v>261</v>
      </c>
      <c r="B19" s="123" t="s">
        <v>253</v>
      </c>
      <c r="C19" s="130" t="s">
        <v>58</v>
      </c>
      <c r="D19" s="39">
        <f t="shared" si="8"/>
        <v>8.4930000000000003</v>
      </c>
      <c r="E19" s="37">
        <v>8.4930000000000003</v>
      </c>
      <c r="F19" s="37"/>
      <c r="G19" s="37"/>
      <c r="H19" s="38"/>
      <c r="I19" s="39">
        <f t="shared" si="9"/>
        <v>10.739000000000001</v>
      </c>
      <c r="J19" s="37">
        <v>10.739000000000001</v>
      </c>
      <c r="K19" s="37"/>
      <c r="L19" s="37"/>
      <c r="M19" s="38"/>
      <c r="N19" s="39">
        <f t="shared" si="10"/>
        <v>9.6159999999999997</v>
      </c>
      <c r="O19" s="37">
        <v>9.6159999999999997</v>
      </c>
      <c r="P19" s="37"/>
      <c r="Q19" s="37"/>
      <c r="R19" s="38"/>
      <c r="S19" s="24"/>
      <c r="T19" s="24"/>
      <c r="U19" s="24"/>
      <c r="V19" s="24"/>
      <c r="Y19" s="167"/>
      <c r="Z19" s="167"/>
      <c r="AA19" s="167"/>
      <c r="AB19" s="167"/>
    </row>
    <row r="20" spans="1:28" ht="15">
      <c r="A20" s="122" t="s">
        <v>262</v>
      </c>
      <c r="B20" s="123" t="s">
        <v>237</v>
      </c>
      <c r="C20" s="130" t="s">
        <v>58</v>
      </c>
      <c r="D20" s="39">
        <f t="shared" si="8"/>
        <v>8.3000000000000004E-2</v>
      </c>
      <c r="E20" s="171"/>
      <c r="F20" s="37">
        <v>8.3000000000000004E-2</v>
      </c>
      <c r="G20" s="37"/>
      <c r="H20" s="38"/>
      <c r="I20" s="39">
        <f t="shared" si="9"/>
        <v>7.6999999999999999E-2</v>
      </c>
      <c r="J20" s="37"/>
      <c r="K20" s="37">
        <v>7.6999999999999999E-2</v>
      </c>
      <c r="L20" s="37"/>
      <c r="M20" s="38"/>
      <c r="N20" s="39">
        <f t="shared" si="10"/>
        <v>0.08</v>
      </c>
      <c r="O20" s="37"/>
      <c r="P20" s="37">
        <v>0.08</v>
      </c>
      <c r="Q20" s="171"/>
      <c r="R20" s="38"/>
      <c r="S20" s="24"/>
      <c r="T20" s="24"/>
      <c r="U20" s="24"/>
      <c r="V20" s="24"/>
      <c r="Y20" s="167"/>
      <c r="Z20" s="167"/>
      <c r="AA20" s="167"/>
      <c r="AB20" s="167"/>
    </row>
    <row r="21" spans="1:28" ht="15">
      <c r="A21" s="122" t="s">
        <v>263</v>
      </c>
      <c r="B21" s="123" t="s">
        <v>264</v>
      </c>
      <c r="C21" s="130" t="s">
        <v>58</v>
      </c>
      <c r="D21" s="39">
        <f t="shared" si="8"/>
        <v>0.115</v>
      </c>
      <c r="E21" s="171"/>
      <c r="F21" s="171"/>
      <c r="G21" s="37">
        <v>0.115</v>
      </c>
      <c r="H21" s="38"/>
      <c r="I21" s="39">
        <f t="shared" si="9"/>
        <v>9.5000000000000001E-2</v>
      </c>
      <c r="J21" s="37"/>
      <c r="K21" s="37"/>
      <c r="L21" s="37">
        <v>9.5000000000000001E-2</v>
      </c>
      <c r="M21" s="38"/>
      <c r="N21" s="39">
        <f t="shared" si="10"/>
        <v>0.105</v>
      </c>
      <c r="O21" s="37"/>
      <c r="P21" s="37"/>
      <c r="Q21" s="37">
        <v>0.105</v>
      </c>
      <c r="R21" s="38"/>
      <c r="S21" s="24"/>
      <c r="T21" s="24"/>
      <c r="U21" s="24"/>
      <c r="V21" s="24"/>
      <c r="Y21" s="167"/>
      <c r="Z21" s="167"/>
      <c r="AA21" s="167"/>
      <c r="AB21" s="167"/>
    </row>
    <row r="22" spans="1:28" ht="15">
      <c r="A22" s="131" t="s">
        <v>19</v>
      </c>
      <c r="B22" s="123" t="s">
        <v>61</v>
      </c>
      <c r="C22" s="130" t="s">
        <v>58</v>
      </c>
      <c r="D22" s="39">
        <f>E22+F22+G22</f>
        <v>1.716</v>
      </c>
      <c r="E22" s="37">
        <v>0.97599999999999998</v>
      </c>
      <c r="F22" s="37">
        <v>0.67800000000000005</v>
      </c>
      <c r="G22" s="37">
        <v>6.2E-2</v>
      </c>
      <c r="H22" s="38"/>
      <c r="I22" s="39">
        <f>J22+K22+L22</f>
        <v>1.6099999999999999</v>
      </c>
      <c r="J22" s="37">
        <v>1.0509999999999999</v>
      </c>
      <c r="K22" s="37">
        <v>0.499</v>
      </c>
      <c r="L22" s="37">
        <v>0.06</v>
      </c>
      <c r="M22" s="38"/>
      <c r="N22" s="39">
        <f t="shared" si="10"/>
        <v>1.6629999999999998</v>
      </c>
      <c r="O22" s="37">
        <v>1.014</v>
      </c>
      <c r="P22" s="37">
        <v>0.58799999999999997</v>
      </c>
      <c r="Q22" s="37">
        <v>6.0999999999999999E-2</v>
      </c>
      <c r="R22" s="38"/>
      <c r="S22" s="24">
        <f t="shared" si="4"/>
        <v>1.663</v>
      </c>
      <c r="T22" s="24">
        <f t="shared" si="3"/>
        <v>1.0134999999999998</v>
      </c>
      <c r="U22" s="24">
        <f t="shared" si="3"/>
        <v>0.58850000000000002</v>
      </c>
      <c r="V22" s="24">
        <f t="shared" si="3"/>
        <v>6.0999999999999999E-2</v>
      </c>
      <c r="Y22" s="167"/>
      <c r="Z22" s="167"/>
      <c r="AA22" s="167"/>
      <c r="AB22" s="167"/>
    </row>
    <row r="23" spans="1:28" ht="15">
      <c r="A23" s="131"/>
      <c r="B23" s="123" t="s">
        <v>62</v>
      </c>
      <c r="C23" s="130" t="s">
        <v>1</v>
      </c>
      <c r="D23" s="153">
        <f>D22/D16*100</f>
        <v>2.1965643480709658</v>
      </c>
      <c r="E23" s="153">
        <f>E22/E16*100</f>
        <v>1.3613032805177416</v>
      </c>
      <c r="F23" s="153">
        <f>F22/F7*100</f>
        <v>1.3595347904551838</v>
      </c>
      <c r="G23" s="153">
        <f>G22/G7*100</f>
        <v>0.80529938953110747</v>
      </c>
      <c r="H23" s="112"/>
      <c r="I23" s="153">
        <f>I22/I16*100</f>
        <v>2.0392911879821147</v>
      </c>
      <c r="J23" s="153">
        <f>J22/J16*100</f>
        <v>1.4415229944176986</v>
      </c>
      <c r="K23" s="153">
        <f>K22/K7*100</f>
        <v>0.9942615764724636</v>
      </c>
      <c r="L23" s="153">
        <f>L22/L7*100</f>
        <v>0.67024128686327133</v>
      </c>
      <c r="M23" s="112"/>
      <c r="N23" s="153">
        <f>N22/N16*100</f>
        <v>2.1175002546602832</v>
      </c>
      <c r="O23" s="153">
        <f>O22/O16*100</f>
        <v>1.4024314343803161</v>
      </c>
      <c r="P23" s="153">
        <f>P22/P7*100</f>
        <v>1.175341808587191</v>
      </c>
      <c r="Q23" s="153">
        <f>Q22/Q7*100</f>
        <v>0.73282075925036039</v>
      </c>
      <c r="R23" s="112"/>
      <c r="S23" s="24">
        <f t="shared" si="4"/>
        <v>2.11792776802654</v>
      </c>
      <c r="T23" s="24">
        <f t="shared" si="3"/>
        <v>1.4014131374677199</v>
      </c>
      <c r="U23" s="24">
        <f t="shared" si="3"/>
        <v>1.1768981834638237</v>
      </c>
      <c r="V23" s="24">
        <f t="shared" si="3"/>
        <v>0.73777033819718929</v>
      </c>
      <c r="Y23" s="167"/>
      <c r="Z23" s="167"/>
      <c r="AA23" s="167"/>
      <c r="AB23" s="167"/>
    </row>
    <row r="24" spans="1:28" s="4" customFormat="1" ht="15">
      <c r="A24" s="126" t="s">
        <v>42</v>
      </c>
      <c r="B24" s="123" t="s">
        <v>43</v>
      </c>
      <c r="C24" s="130" t="s">
        <v>58</v>
      </c>
      <c r="D24" s="39"/>
      <c r="E24" s="37"/>
      <c r="F24" s="37"/>
      <c r="G24" s="37"/>
      <c r="H24" s="38"/>
      <c r="I24" s="39"/>
      <c r="J24" s="37"/>
      <c r="K24" s="37"/>
      <c r="L24" s="37"/>
      <c r="M24" s="38"/>
      <c r="N24" s="39"/>
      <c r="O24" s="37"/>
      <c r="P24" s="37"/>
      <c r="Q24" s="37"/>
      <c r="R24" s="38"/>
      <c r="S24" s="24">
        <f t="shared" si="4"/>
        <v>0</v>
      </c>
      <c r="T24" s="24">
        <f t="shared" si="3"/>
        <v>0</v>
      </c>
      <c r="U24" s="24">
        <f t="shared" si="3"/>
        <v>0</v>
      </c>
      <c r="V24" s="24">
        <f t="shared" si="3"/>
        <v>0</v>
      </c>
      <c r="Y24" s="167"/>
      <c r="Z24" s="167"/>
      <c r="AA24" s="167"/>
      <c r="AB24" s="167"/>
    </row>
    <row r="25" spans="1:28" s="4" customFormat="1" ht="30">
      <c r="A25" s="126" t="s">
        <v>44</v>
      </c>
      <c r="B25" s="123" t="s">
        <v>45</v>
      </c>
      <c r="C25" s="130" t="s">
        <v>58</v>
      </c>
      <c r="D25" s="39"/>
      <c r="E25" s="37"/>
      <c r="F25" s="37"/>
      <c r="G25" s="37"/>
      <c r="H25" s="38"/>
      <c r="I25" s="39"/>
      <c r="J25" s="37"/>
      <c r="K25" s="37"/>
      <c r="L25" s="37"/>
      <c r="M25" s="38"/>
      <c r="N25" s="39"/>
      <c r="O25" s="37"/>
      <c r="P25" s="37"/>
      <c r="Q25" s="37"/>
      <c r="R25" s="38"/>
      <c r="S25" s="24">
        <f t="shared" si="4"/>
        <v>0</v>
      </c>
      <c r="T25" s="24">
        <f t="shared" si="3"/>
        <v>0</v>
      </c>
      <c r="U25" s="24">
        <f t="shared" si="3"/>
        <v>0</v>
      </c>
      <c r="V25" s="24">
        <f t="shared" si="3"/>
        <v>0</v>
      </c>
      <c r="Y25" s="167"/>
      <c r="Z25" s="167"/>
      <c r="AA25" s="167"/>
      <c r="AB25" s="167"/>
    </row>
    <row r="26" spans="1:28" s="4" customFormat="1" ht="15">
      <c r="A26" s="126" t="s">
        <v>46</v>
      </c>
      <c r="B26" s="123" t="s">
        <v>47</v>
      </c>
      <c r="C26" s="130" t="s">
        <v>58</v>
      </c>
      <c r="D26" s="39">
        <f>E26+F26+G26</f>
        <v>1.716</v>
      </c>
      <c r="E26" s="37">
        <f>SUM(E27:E28)</f>
        <v>0.97599999999999998</v>
      </c>
      <c r="F26" s="37">
        <f t="shared" ref="F26:G26" si="11">F22</f>
        <v>0.67800000000000005</v>
      </c>
      <c r="G26" s="37">
        <f t="shared" si="11"/>
        <v>6.2E-2</v>
      </c>
      <c r="H26" s="38"/>
      <c r="I26" s="39">
        <f>J26+K26+L26</f>
        <v>1.6099999999999999</v>
      </c>
      <c r="J26" s="37">
        <f>SUM(J27:J28)</f>
        <v>1.0509999999999999</v>
      </c>
      <c r="K26" s="37">
        <f t="shared" ref="K26:L26" si="12">K22</f>
        <v>0.499</v>
      </c>
      <c r="L26" s="37">
        <f t="shared" si="12"/>
        <v>0.06</v>
      </c>
      <c r="M26" s="38"/>
      <c r="N26" s="39">
        <f>N22</f>
        <v>1.6629999999999998</v>
      </c>
      <c r="O26" s="37">
        <v>1.0135000000000001</v>
      </c>
      <c r="P26" s="37">
        <v>0.58799999999999997</v>
      </c>
      <c r="Q26" s="37">
        <v>6.0999999999999999E-2</v>
      </c>
      <c r="R26" s="38"/>
      <c r="S26" s="24">
        <f t="shared" si="4"/>
        <v>1.663</v>
      </c>
      <c r="T26" s="24">
        <f t="shared" si="3"/>
        <v>1.0134999999999998</v>
      </c>
      <c r="U26" s="24">
        <f t="shared" si="3"/>
        <v>0.58850000000000002</v>
      </c>
      <c r="V26" s="24">
        <f t="shared" si="3"/>
        <v>6.0999999999999999E-2</v>
      </c>
      <c r="Y26" s="167"/>
      <c r="Z26" s="167"/>
      <c r="AA26" s="167"/>
      <c r="AB26" s="167"/>
    </row>
    <row r="27" spans="1:28" s="4" customFormat="1" ht="30">
      <c r="A27" s="126" t="s">
        <v>48</v>
      </c>
      <c r="B27" s="123" t="s">
        <v>229</v>
      </c>
      <c r="C27" s="130" t="s">
        <v>58</v>
      </c>
      <c r="D27" s="39">
        <f>E27+F27+G27</f>
        <v>1.7090000000000001</v>
      </c>
      <c r="E27" s="37">
        <v>0.96899999999999997</v>
      </c>
      <c r="F27" s="37">
        <f>F26</f>
        <v>0.67800000000000005</v>
      </c>
      <c r="G27" s="37">
        <f>G26</f>
        <v>6.2E-2</v>
      </c>
      <c r="H27" s="38"/>
      <c r="I27" s="39">
        <f>J27+K27+L27</f>
        <v>1.516</v>
      </c>
      <c r="J27" s="37">
        <v>0.95699999999999996</v>
      </c>
      <c r="K27" s="37">
        <f>K26</f>
        <v>0.499</v>
      </c>
      <c r="L27" s="37">
        <f>L26</f>
        <v>0.06</v>
      </c>
      <c r="M27" s="38"/>
      <c r="N27" s="39">
        <f>SUM(O27:Q27)</f>
        <v>1.6119999999999999</v>
      </c>
      <c r="O27" s="37">
        <v>0.96299999999999997</v>
      </c>
      <c r="P27" s="37">
        <v>0.58799999999999997</v>
      </c>
      <c r="Q27" s="37">
        <v>6.0999999999999999E-2</v>
      </c>
      <c r="R27" s="38"/>
      <c r="S27" s="24">
        <f t="shared" si="4"/>
        <v>1.6125</v>
      </c>
      <c r="T27" s="24">
        <f t="shared" si="3"/>
        <v>0.96300000000000008</v>
      </c>
      <c r="U27" s="24">
        <f t="shared" si="3"/>
        <v>0.58850000000000002</v>
      </c>
      <c r="V27" s="24">
        <f t="shared" si="3"/>
        <v>6.0999999999999999E-2</v>
      </c>
      <c r="Y27" s="167"/>
      <c r="Z27" s="167"/>
      <c r="AA27" s="167"/>
      <c r="AB27" s="167"/>
    </row>
    <row r="28" spans="1:28" s="4" customFormat="1" ht="30">
      <c r="A28" s="126" t="s">
        <v>271</v>
      </c>
      <c r="B28" s="123" t="s">
        <v>272</v>
      </c>
      <c r="C28" s="130"/>
      <c r="D28" s="39">
        <f>E28+F28+G28</f>
        <v>7.0000000000000001E-3</v>
      </c>
      <c r="E28" s="37">
        <v>7.0000000000000001E-3</v>
      </c>
      <c r="F28" s="37"/>
      <c r="G28" s="37"/>
      <c r="H28" s="38"/>
      <c r="I28" s="39">
        <f>J28+K28+L28</f>
        <v>9.4E-2</v>
      </c>
      <c r="J28" s="37">
        <v>9.4E-2</v>
      </c>
      <c r="K28" s="37"/>
      <c r="L28" s="37"/>
      <c r="M28" s="38"/>
      <c r="N28" s="39">
        <f>SUM(O28:Q28)</f>
        <v>5.0500000000000003E-2</v>
      </c>
      <c r="O28" s="37">
        <v>5.0500000000000003E-2</v>
      </c>
      <c r="P28" s="37"/>
      <c r="Q28" s="37"/>
      <c r="R28" s="38"/>
      <c r="S28" s="24"/>
      <c r="T28" s="24"/>
      <c r="U28" s="24"/>
      <c r="V28" s="24"/>
      <c r="Y28" s="167"/>
      <c r="Z28" s="167"/>
      <c r="AA28" s="167"/>
      <c r="AB28" s="167"/>
    </row>
    <row r="29" spans="1:28" ht="15" customHeight="1">
      <c r="A29" s="131" t="s">
        <v>21</v>
      </c>
      <c r="B29" s="133" t="s">
        <v>63</v>
      </c>
      <c r="C29" s="130" t="s">
        <v>58</v>
      </c>
      <c r="D29" s="39">
        <f>E29+F29+G29</f>
        <v>0.13400000000000001</v>
      </c>
      <c r="E29" s="37">
        <v>8.1000000000000003E-2</v>
      </c>
      <c r="F29" s="37"/>
      <c r="G29" s="37">
        <v>5.2999999999999999E-2</v>
      </c>
      <c r="H29" s="38"/>
      <c r="I29" s="39">
        <f>J29+K29+L29</f>
        <v>0.11</v>
      </c>
      <c r="J29" s="37">
        <v>5.8000000000000003E-2</v>
      </c>
      <c r="K29" s="37"/>
      <c r="L29" s="37">
        <v>5.1999999999999998E-2</v>
      </c>
      <c r="M29" s="38"/>
      <c r="N29" s="39">
        <f>SUM(O29:Q29)</f>
        <v>0.1215</v>
      </c>
      <c r="O29" s="37">
        <v>7.0000000000000007E-2</v>
      </c>
      <c r="P29" s="37"/>
      <c r="Q29" s="37">
        <v>5.1499999999999997E-2</v>
      </c>
      <c r="R29" s="38"/>
      <c r="S29" s="24">
        <f t="shared" si="4"/>
        <v>0.122</v>
      </c>
      <c r="T29" s="24">
        <f t="shared" ref="T29:T36" si="13">(E29*6+J29*6)/12</f>
        <v>6.9500000000000006E-2</v>
      </c>
      <c r="U29" s="24">
        <f t="shared" ref="U29:U36" si="14">(F29*6+K29*6)/12</f>
        <v>0</v>
      </c>
      <c r="V29" s="24">
        <f t="shared" ref="V29:V36" si="15">(G29*6+L29*6)/12</f>
        <v>5.2499999999999998E-2</v>
      </c>
      <c r="Y29" s="167"/>
      <c r="Z29" s="167"/>
      <c r="AA29" s="167"/>
      <c r="AB29" s="167"/>
    </row>
    <row r="30" spans="1:28" ht="15">
      <c r="A30" s="131" t="s">
        <v>22</v>
      </c>
      <c r="B30" s="123" t="s">
        <v>64</v>
      </c>
      <c r="C30" s="130" t="s">
        <v>58</v>
      </c>
      <c r="D30" s="39">
        <f t="shared" ref="D30:D36" si="16">E30+F30+G30</f>
        <v>76.271999999999991</v>
      </c>
      <c r="E30" s="111">
        <f>E33+E36</f>
        <v>26.665999999999997</v>
      </c>
      <c r="F30" s="111">
        <f>F33+F36</f>
        <v>42.021999999999998</v>
      </c>
      <c r="G30" s="111">
        <f t="shared" ref="G30:H30" si="17">G33+G36</f>
        <v>7.5839999999999996</v>
      </c>
      <c r="H30" s="111">
        <f t="shared" si="17"/>
        <v>0</v>
      </c>
      <c r="I30" s="39">
        <f>SUM(J30:M30)</f>
        <v>77.228999999999999</v>
      </c>
      <c r="J30" s="111">
        <f>J33+J36</f>
        <v>27.157</v>
      </c>
      <c r="K30" s="111">
        <f t="shared" ref="K30:M30" si="18">K33+K36</f>
        <v>41.231999999999999</v>
      </c>
      <c r="L30" s="111">
        <f t="shared" si="18"/>
        <v>8.84</v>
      </c>
      <c r="M30" s="111">
        <f t="shared" si="18"/>
        <v>0</v>
      </c>
      <c r="N30" s="39">
        <f>SUM(O30:R30)</f>
        <v>76.750500000000002</v>
      </c>
      <c r="O30" s="111">
        <f>O33+O36</f>
        <v>26.9115</v>
      </c>
      <c r="P30" s="111">
        <f>P33+P36</f>
        <v>41.626999999999995</v>
      </c>
      <c r="Q30" s="111">
        <f>Q33+Q36</f>
        <v>8.2119999999999997</v>
      </c>
      <c r="R30" s="111">
        <f>R33+R36</f>
        <v>0</v>
      </c>
      <c r="S30" s="24">
        <f t="shared" si="4"/>
        <v>76.750500000000002</v>
      </c>
      <c r="T30" s="24">
        <f t="shared" si="13"/>
        <v>26.9115</v>
      </c>
      <c r="U30" s="24">
        <f t="shared" si="14"/>
        <v>41.627000000000002</v>
      </c>
      <c r="V30" s="24">
        <f t="shared" si="15"/>
        <v>8.2119999999999997</v>
      </c>
      <c r="Y30" s="167"/>
      <c r="Z30" s="167"/>
      <c r="AA30" s="167"/>
      <c r="AB30" s="167"/>
    </row>
    <row r="31" spans="1:28" ht="15">
      <c r="A31" s="131" t="s">
        <v>10</v>
      </c>
      <c r="B31" s="123" t="s">
        <v>51</v>
      </c>
      <c r="C31" s="130" t="s">
        <v>58</v>
      </c>
      <c r="D31" s="39">
        <f t="shared" si="16"/>
        <v>76.272000000000006</v>
      </c>
      <c r="E31" s="111">
        <f>'П1.6'!I47</f>
        <v>26.666</v>
      </c>
      <c r="F31" s="111">
        <f>'П1.6'!J47</f>
        <v>42.021999999999998</v>
      </c>
      <c r="G31" s="111">
        <f>'П1.6'!K47</f>
        <v>7.5839999999999996</v>
      </c>
      <c r="H31" s="111">
        <f>'П1.6'!L47</f>
        <v>0</v>
      </c>
      <c r="I31" s="39">
        <f>SUM(J31:M31)</f>
        <v>77.228999999999999</v>
      </c>
      <c r="J31" s="111">
        <f>'П1.6'!I92</f>
        <v>27.156999999999993</v>
      </c>
      <c r="K31" s="111">
        <f>'П1.6'!J92</f>
        <v>41.231999999999999</v>
      </c>
      <c r="L31" s="111">
        <f>'П1.6'!K92</f>
        <v>8.84</v>
      </c>
      <c r="M31" s="111">
        <f>'П1.6'!L92</f>
        <v>0</v>
      </c>
      <c r="N31" s="39">
        <f>SUM(O31:R31)</f>
        <v>76.751000000000019</v>
      </c>
      <c r="O31" s="111">
        <f>'П1.6'!I137</f>
        <v>26.911999999999999</v>
      </c>
      <c r="P31" s="111">
        <f>'П1.6'!J137</f>
        <v>41.62700000000001</v>
      </c>
      <c r="Q31" s="111">
        <f>'П1.6'!K137</f>
        <v>8.211999999999998</v>
      </c>
      <c r="R31" s="111">
        <f>'П1.6'!L137</f>
        <v>0</v>
      </c>
      <c r="S31" s="24">
        <f t="shared" si="4"/>
        <v>76.750500000000002</v>
      </c>
      <c r="T31" s="24">
        <f t="shared" si="13"/>
        <v>26.9115</v>
      </c>
      <c r="U31" s="24">
        <f t="shared" si="14"/>
        <v>41.627000000000002</v>
      </c>
      <c r="V31" s="24">
        <f t="shared" si="15"/>
        <v>8.2119999999999997</v>
      </c>
      <c r="Y31" s="167"/>
      <c r="Z31" s="167"/>
      <c r="AA31" s="167"/>
      <c r="AB31" s="167"/>
    </row>
    <row r="32" spans="1:28" ht="15">
      <c r="A32" s="131"/>
      <c r="B32" s="123" t="s">
        <v>52</v>
      </c>
      <c r="C32" s="130" t="s">
        <v>58</v>
      </c>
      <c r="D32" s="34"/>
      <c r="E32" s="35"/>
      <c r="F32" s="35"/>
      <c r="G32" s="35"/>
      <c r="H32" s="36"/>
      <c r="I32" s="34"/>
      <c r="J32" s="35"/>
      <c r="K32" s="35"/>
      <c r="L32" s="35"/>
      <c r="M32" s="36"/>
      <c r="N32" s="34"/>
      <c r="O32" s="35"/>
      <c r="P32" s="35"/>
      <c r="Q32" s="35"/>
      <c r="R32" s="36"/>
      <c r="S32" s="24">
        <f t="shared" si="4"/>
        <v>0</v>
      </c>
      <c r="T32" s="24">
        <f t="shared" si="13"/>
        <v>0</v>
      </c>
      <c r="U32" s="24">
        <f t="shared" si="14"/>
        <v>0</v>
      </c>
      <c r="V32" s="24">
        <f t="shared" si="15"/>
        <v>0</v>
      </c>
      <c r="Y32" s="167"/>
      <c r="Z32" s="167"/>
      <c r="AA32" s="167"/>
      <c r="AB32" s="167"/>
    </row>
    <row r="33" spans="1:28" ht="15.75" customHeight="1">
      <c r="A33" s="131"/>
      <c r="B33" s="123" t="s">
        <v>65</v>
      </c>
      <c r="C33" s="130" t="s">
        <v>58</v>
      </c>
      <c r="D33" s="39">
        <f>SUM(E33:H33)</f>
        <v>64.974999999999994</v>
      </c>
      <c r="E33" s="37">
        <v>25.085999999999999</v>
      </c>
      <c r="F33" s="37">
        <v>32.360999999999997</v>
      </c>
      <c r="G33" s="37">
        <v>7.5279999999999996</v>
      </c>
      <c r="H33" s="38"/>
      <c r="I33" s="39">
        <f>SUM(J33:M33)</f>
        <v>66.498999999999995</v>
      </c>
      <c r="J33" s="37">
        <v>25.98</v>
      </c>
      <c r="K33" s="37">
        <v>31.870999999999999</v>
      </c>
      <c r="L33" s="37">
        <v>8.6479999999999997</v>
      </c>
      <c r="M33" s="38"/>
      <c r="N33" s="39">
        <f>SUM(O33:R33)</f>
        <v>65.736999999999995</v>
      </c>
      <c r="O33" s="37">
        <v>25.533000000000001</v>
      </c>
      <c r="P33" s="37">
        <v>32.116</v>
      </c>
      <c r="Q33" s="37">
        <v>8.0879999999999992</v>
      </c>
      <c r="R33" s="37"/>
      <c r="S33" s="24">
        <f t="shared" si="4"/>
        <v>65.736999999999995</v>
      </c>
      <c r="T33" s="24">
        <f t="shared" si="13"/>
        <v>25.532999999999998</v>
      </c>
      <c r="U33" s="24">
        <f t="shared" si="14"/>
        <v>32.116</v>
      </c>
      <c r="V33" s="24">
        <f t="shared" si="15"/>
        <v>8.0879999999999992</v>
      </c>
      <c r="Y33" s="167"/>
      <c r="Z33" s="167"/>
      <c r="AA33" s="167"/>
      <c r="AB33" s="167"/>
    </row>
    <row r="34" spans="1:28" ht="30">
      <c r="A34" s="131"/>
      <c r="B34" s="123" t="s">
        <v>66</v>
      </c>
      <c r="C34" s="130" t="s">
        <v>58</v>
      </c>
      <c r="D34" s="39"/>
      <c r="E34" s="37"/>
      <c r="F34" s="37"/>
      <c r="G34" s="37"/>
      <c r="H34" s="38"/>
      <c r="I34" s="39"/>
      <c r="J34" s="37"/>
      <c r="K34" s="37"/>
      <c r="L34" s="37"/>
      <c r="M34" s="38"/>
      <c r="N34" s="39"/>
      <c r="O34" s="37"/>
      <c r="P34" s="37"/>
      <c r="Q34" s="37"/>
      <c r="R34" s="38"/>
      <c r="S34" s="24">
        <f t="shared" si="4"/>
        <v>0</v>
      </c>
      <c r="T34" s="24">
        <f t="shared" si="13"/>
        <v>0</v>
      </c>
      <c r="U34" s="24">
        <f t="shared" si="14"/>
        <v>0</v>
      </c>
      <c r="V34" s="24">
        <f t="shared" si="15"/>
        <v>0</v>
      </c>
      <c r="Y34" s="167"/>
      <c r="Z34" s="167"/>
      <c r="AA34" s="167"/>
      <c r="AB34" s="167"/>
    </row>
    <row r="35" spans="1:28" ht="17.25" customHeight="1">
      <c r="A35" s="131"/>
      <c r="B35" s="123" t="s">
        <v>67</v>
      </c>
      <c r="C35" s="130" t="s">
        <v>58</v>
      </c>
      <c r="D35" s="39"/>
      <c r="E35" s="37"/>
      <c r="F35" s="37"/>
      <c r="G35" s="37"/>
      <c r="H35" s="38"/>
      <c r="I35" s="39"/>
      <c r="J35" s="37"/>
      <c r="K35" s="37"/>
      <c r="L35" s="37"/>
      <c r="M35" s="38"/>
      <c r="N35" s="39"/>
      <c r="O35" s="37"/>
      <c r="P35" s="37"/>
      <c r="Q35" s="37"/>
      <c r="R35" s="38"/>
      <c r="S35" s="24">
        <f t="shared" si="4"/>
        <v>0</v>
      </c>
      <c r="T35" s="24">
        <f t="shared" si="13"/>
        <v>0</v>
      </c>
      <c r="U35" s="24">
        <f t="shared" si="14"/>
        <v>0</v>
      </c>
      <c r="V35" s="24">
        <f t="shared" si="15"/>
        <v>0</v>
      </c>
      <c r="Y35" s="167"/>
      <c r="Z35" s="167"/>
      <c r="AA35" s="167"/>
      <c r="AB35" s="167"/>
    </row>
    <row r="36" spans="1:28" ht="17.25" customHeight="1">
      <c r="A36" s="131" t="s">
        <v>11</v>
      </c>
      <c r="B36" s="123" t="s">
        <v>55</v>
      </c>
      <c r="C36" s="130" t="s">
        <v>58</v>
      </c>
      <c r="D36" s="39">
        <f t="shared" si="16"/>
        <v>11.296999999999999</v>
      </c>
      <c r="E36" s="37">
        <v>1.5799999999999998</v>
      </c>
      <c r="F36" s="37">
        <v>9.6609999999999996</v>
      </c>
      <c r="G36" s="37">
        <v>5.5999999999999994E-2</v>
      </c>
      <c r="H36" s="38"/>
      <c r="I36" s="39">
        <f t="shared" ref="I36" si="19">J36+K36+L36</f>
        <v>10.73</v>
      </c>
      <c r="J36" s="37">
        <v>1.1769999999999998</v>
      </c>
      <c r="K36" s="37">
        <v>9.3610000000000007</v>
      </c>
      <c r="L36" s="37">
        <v>0.19199999999999998</v>
      </c>
      <c r="M36" s="38"/>
      <c r="N36" s="39">
        <f>O36+P36+Q36</f>
        <v>11.013499999999999</v>
      </c>
      <c r="O36" s="37">
        <v>1.3784999999999998</v>
      </c>
      <c r="P36" s="37">
        <v>9.5109999999999992</v>
      </c>
      <c r="Q36" s="37">
        <v>0.12399999999999999</v>
      </c>
      <c r="R36" s="38"/>
      <c r="S36" s="24">
        <f t="shared" si="4"/>
        <v>11.013499999999999</v>
      </c>
      <c r="T36" s="24">
        <f t="shared" si="13"/>
        <v>1.3784999999999998</v>
      </c>
      <c r="U36" s="24">
        <f t="shared" si="14"/>
        <v>9.511000000000001</v>
      </c>
      <c r="V36" s="24">
        <f t="shared" si="15"/>
        <v>0.124</v>
      </c>
      <c r="Y36" s="167"/>
      <c r="Z36" s="167"/>
      <c r="AA36" s="167"/>
      <c r="AB36" s="167"/>
    </row>
    <row r="37" spans="1:28" s="6" customFormat="1" ht="15">
      <c r="A37" s="172" t="s">
        <v>130</v>
      </c>
      <c r="B37" s="161" t="s">
        <v>270</v>
      </c>
      <c r="C37" s="130" t="s">
        <v>58</v>
      </c>
      <c r="D37" s="174">
        <f t="shared" ref="D37:D41" si="20">SUM(E37:G37)</f>
        <v>1.7999999999999999E-2</v>
      </c>
      <c r="E37" s="51"/>
      <c r="F37" s="51"/>
      <c r="G37" s="51">
        <v>1.7999999999999999E-2</v>
      </c>
      <c r="H37" s="38"/>
      <c r="I37" s="174">
        <f t="shared" ref="I37:I41" si="21">SUM(J37:L37)</f>
        <v>0.14899999999999999</v>
      </c>
      <c r="J37" s="51"/>
      <c r="K37" s="51"/>
      <c r="L37" s="51">
        <v>0.14899999999999999</v>
      </c>
      <c r="M37" s="38"/>
      <c r="N37" s="39">
        <f t="shared" ref="N37:N41" si="22">O37+P37+Q37</f>
        <v>8.249999999999999E-2</v>
      </c>
      <c r="O37" s="51"/>
      <c r="P37" s="51"/>
      <c r="Q37" s="51">
        <v>8.249999999999999E-2</v>
      </c>
      <c r="R37" s="20"/>
    </row>
    <row r="38" spans="1:28" s="6" customFormat="1" ht="15">
      <c r="A38" s="172" t="s">
        <v>131</v>
      </c>
      <c r="B38" s="173" t="s">
        <v>253</v>
      </c>
      <c r="C38" s="130" t="s">
        <v>58</v>
      </c>
      <c r="D38" s="174">
        <f t="shared" si="20"/>
        <v>1.5449999999999999</v>
      </c>
      <c r="E38" s="51">
        <v>1.5449999999999999</v>
      </c>
      <c r="F38" s="51"/>
      <c r="G38" s="51"/>
      <c r="H38" s="38"/>
      <c r="I38" s="174">
        <f t="shared" si="21"/>
        <v>1.1419999999999999</v>
      </c>
      <c r="J38" s="51">
        <v>1.1419999999999999</v>
      </c>
      <c r="K38" s="51"/>
      <c r="L38" s="51"/>
      <c r="M38" s="38"/>
      <c r="N38" s="39">
        <f t="shared" si="22"/>
        <v>1.3434999999999999</v>
      </c>
      <c r="O38" s="51">
        <v>1.3434999999999999</v>
      </c>
      <c r="P38" s="51"/>
      <c r="Q38" s="51"/>
      <c r="R38" s="20"/>
    </row>
    <row r="39" spans="1:28" s="6" customFormat="1" ht="15">
      <c r="A39" s="172" t="s">
        <v>300</v>
      </c>
      <c r="B39" s="173" t="s">
        <v>303</v>
      </c>
      <c r="C39" s="130" t="s">
        <v>58</v>
      </c>
      <c r="D39" s="174">
        <f t="shared" si="20"/>
        <v>8.5960000000000001</v>
      </c>
      <c r="E39" s="51"/>
      <c r="F39" s="51">
        <v>8.5779999999999994</v>
      </c>
      <c r="G39" s="51">
        <v>1.7999999999999999E-2</v>
      </c>
      <c r="H39" s="38"/>
      <c r="I39" s="174">
        <f t="shared" si="21"/>
        <v>8.3189999999999991</v>
      </c>
      <c r="J39" s="51"/>
      <c r="K39" s="51">
        <v>8.2989999999999995</v>
      </c>
      <c r="L39" s="51">
        <v>0.02</v>
      </c>
      <c r="M39" s="38"/>
      <c r="N39" s="39">
        <f t="shared" si="22"/>
        <v>8.4574999999999996</v>
      </c>
      <c r="O39" s="51"/>
      <c r="P39" s="51">
        <v>8.4384999999999994</v>
      </c>
      <c r="Q39" s="51">
        <v>1.9E-2</v>
      </c>
      <c r="R39" s="20"/>
    </row>
    <row r="40" spans="1:28" s="6" customFormat="1" ht="15">
      <c r="A40" s="172" t="s">
        <v>301</v>
      </c>
      <c r="B40" s="173" t="s">
        <v>304</v>
      </c>
      <c r="C40" s="130" t="s">
        <v>58</v>
      </c>
      <c r="D40" s="174">
        <f t="shared" si="20"/>
        <v>1.0760000000000001</v>
      </c>
      <c r="E40" s="51"/>
      <c r="F40" s="51">
        <v>1.0760000000000001</v>
      </c>
      <c r="G40" s="51"/>
      <c r="H40" s="38"/>
      <c r="I40" s="174">
        <f t="shared" si="21"/>
        <v>1.056</v>
      </c>
      <c r="J40" s="51"/>
      <c r="K40" s="51">
        <v>1.056</v>
      </c>
      <c r="L40" s="51"/>
      <c r="M40" s="38"/>
      <c r="N40" s="39">
        <f t="shared" si="22"/>
        <v>1.0660000000000001</v>
      </c>
      <c r="O40" s="51"/>
      <c r="P40" s="51">
        <v>1.0660000000000001</v>
      </c>
      <c r="Q40" s="51"/>
      <c r="R40" s="20"/>
    </row>
    <row r="41" spans="1:28" s="6" customFormat="1" ht="15">
      <c r="A41" s="172" t="s">
        <v>302</v>
      </c>
      <c r="B41" s="173" t="s">
        <v>264</v>
      </c>
      <c r="C41" s="130" t="s">
        <v>58</v>
      </c>
      <c r="D41" s="174">
        <f t="shared" si="20"/>
        <v>6.2E-2</v>
      </c>
      <c r="E41" s="51">
        <v>3.5000000000000003E-2</v>
      </c>
      <c r="F41" s="51">
        <v>7.0000000000000001E-3</v>
      </c>
      <c r="G41" s="51">
        <v>0.02</v>
      </c>
      <c r="H41" s="38"/>
      <c r="I41" s="174">
        <f t="shared" si="21"/>
        <v>6.4000000000000001E-2</v>
      </c>
      <c r="J41" s="51">
        <v>3.5000000000000003E-2</v>
      </c>
      <c r="K41" s="51">
        <v>6.0000000000000001E-3</v>
      </c>
      <c r="L41" s="51">
        <v>2.3E-2</v>
      </c>
      <c r="M41" s="38"/>
      <c r="N41" s="39">
        <f t="shared" si="22"/>
        <v>6.3E-2</v>
      </c>
      <c r="O41" s="51">
        <v>3.5000000000000003E-2</v>
      </c>
      <c r="P41" s="51">
        <v>6.0000000000000001E-3</v>
      </c>
      <c r="Q41" s="51">
        <v>2.1999999999999999E-2</v>
      </c>
      <c r="R41" s="20"/>
    </row>
    <row r="42" spans="1:28" ht="15">
      <c r="A42" s="131" t="s">
        <v>27</v>
      </c>
      <c r="B42" s="123" t="s">
        <v>56</v>
      </c>
      <c r="C42" s="130" t="s">
        <v>58</v>
      </c>
      <c r="D42" s="39"/>
      <c r="E42" s="37"/>
      <c r="F42" s="37"/>
      <c r="G42" s="37"/>
      <c r="H42" s="38"/>
      <c r="I42" s="39"/>
      <c r="J42" s="37"/>
      <c r="K42" s="37"/>
      <c r="L42" s="37"/>
      <c r="M42" s="38"/>
      <c r="N42" s="39"/>
      <c r="O42" s="37"/>
      <c r="P42" s="37"/>
      <c r="Q42" s="37"/>
      <c r="R42" s="38"/>
      <c r="Y42" s="167"/>
      <c r="Z42" s="167"/>
      <c r="AA42" s="167"/>
      <c r="AB42" s="167"/>
    </row>
    <row r="43" spans="1:28" ht="14.25">
      <c r="G43" s="165"/>
      <c r="H43" s="162"/>
      <c r="I43" s="162"/>
      <c r="J43" s="162"/>
      <c r="K43" s="162"/>
      <c r="L43" s="165"/>
      <c r="M43" s="162"/>
      <c r="N43" s="162"/>
      <c r="O43" s="162"/>
      <c r="P43" s="162"/>
      <c r="Q43" s="165"/>
    </row>
    <row r="44" spans="1:28"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</row>
    <row r="46" spans="1:28">
      <c r="I46" s="168"/>
    </row>
    <row r="47" spans="1:28">
      <c r="I47" s="162"/>
    </row>
  </sheetData>
  <mergeCells count="7">
    <mergeCell ref="N4:R4"/>
    <mergeCell ref="A2:P2"/>
    <mergeCell ref="A4:A5"/>
    <mergeCell ref="B4:B5"/>
    <mergeCell ref="C4:C6"/>
    <mergeCell ref="D4:H4"/>
    <mergeCell ref="I4:M4"/>
  </mergeCells>
  <printOptions horizontalCentered="1"/>
  <pageMargins left="0.59055118110236227" right="0" top="0.98425196850393704" bottom="0.98425196850393704" header="0.51181102362204722" footer="0.51181102362204722"/>
  <pageSetup paperSize="9" scale="6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2"/>
  <dimension ref="A1:W137"/>
  <sheetViews>
    <sheetView view="pageBreakPreview" topLeftCell="A95" zoomScaleNormal="75" zoomScaleSheetLayoutView="100" workbookViewId="0">
      <selection activeCell="AC117" sqref="AC117"/>
    </sheetView>
  </sheetViews>
  <sheetFormatPr defaultColWidth="9.140625" defaultRowHeight="12.75"/>
  <cols>
    <col min="1" max="1" width="5.28515625" style="40" customWidth="1"/>
    <col min="2" max="2" width="46" style="22" customWidth="1"/>
    <col min="3" max="3" width="11" style="41" customWidth="1"/>
    <col min="4" max="4" width="11.140625" style="41" customWidth="1"/>
    <col min="5" max="5" width="12.5703125" style="41" customWidth="1"/>
    <col min="6" max="6" width="9.7109375" style="41" customWidth="1"/>
    <col min="7" max="7" width="13.140625" style="41" customWidth="1"/>
    <col min="8" max="8" width="7.140625" style="41" customWidth="1"/>
    <col min="9" max="9" width="7.7109375" style="41" customWidth="1"/>
    <col min="10" max="10" width="7.28515625" style="41" customWidth="1"/>
    <col min="11" max="11" width="8" style="41" customWidth="1"/>
    <col min="12" max="12" width="5.85546875" style="41" customWidth="1"/>
    <col min="13" max="13" width="8.28515625" style="42" customWidth="1"/>
    <col min="14" max="14" width="5" style="22" customWidth="1"/>
    <col min="15" max="15" width="4.5703125" style="43" customWidth="1"/>
    <col min="16" max="17" width="4.42578125" style="43" customWidth="1"/>
    <col min="18" max="18" width="4.5703125" style="43" customWidth="1"/>
    <col min="19" max="22" width="4.28515625" style="22" customWidth="1"/>
    <col min="23" max="23" width="4.140625" style="22" customWidth="1"/>
    <col min="24" max="16384" width="9.140625" style="22"/>
  </cols>
  <sheetData>
    <row r="1" spans="1:23">
      <c r="K1" s="22"/>
      <c r="T1" s="41" t="s">
        <v>68</v>
      </c>
      <c r="W1" s="44"/>
    </row>
    <row r="3" spans="1:23" s="45" customFormat="1" ht="15.75">
      <c r="A3" s="207" t="s">
        <v>69</v>
      </c>
      <c r="B3" s="207"/>
      <c r="C3" s="207"/>
      <c r="D3" s="207"/>
      <c r="E3" s="207"/>
      <c r="F3" s="207"/>
      <c r="G3" s="207"/>
      <c r="H3" s="207"/>
      <c r="I3" s="208" t="str">
        <f>'П1.5'!B1</f>
        <v>АО "КузбассЭлектро"</v>
      </c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</row>
    <row r="5" spans="1:23" s="24" customFormat="1" ht="25.5" customHeight="1">
      <c r="A5" s="200" t="s">
        <v>70</v>
      </c>
      <c r="B5" s="200" t="s">
        <v>14</v>
      </c>
      <c r="C5" s="201" t="s">
        <v>71</v>
      </c>
      <c r="D5" s="201"/>
      <c r="E5" s="201"/>
      <c r="F5" s="201"/>
      <c r="G5" s="201"/>
      <c r="H5" s="202" t="s">
        <v>72</v>
      </c>
      <c r="I5" s="202"/>
      <c r="J5" s="202"/>
      <c r="K5" s="202"/>
      <c r="L5" s="202"/>
      <c r="M5" s="203" t="s">
        <v>73</v>
      </c>
      <c r="N5" s="204" t="s">
        <v>74</v>
      </c>
      <c r="O5" s="205"/>
      <c r="P5" s="205"/>
      <c r="Q5" s="205"/>
      <c r="R5" s="206"/>
      <c r="S5" s="196" t="s">
        <v>75</v>
      </c>
      <c r="T5" s="196"/>
      <c r="U5" s="196"/>
      <c r="V5" s="196"/>
      <c r="W5" s="196"/>
    </row>
    <row r="6" spans="1:23" s="24" customFormat="1" ht="18" customHeight="1">
      <c r="A6" s="200"/>
      <c r="B6" s="200"/>
      <c r="C6" s="46" t="s">
        <v>76</v>
      </c>
      <c r="D6" s="46" t="s">
        <v>6</v>
      </c>
      <c r="E6" s="46" t="s">
        <v>7</v>
      </c>
      <c r="F6" s="46" t="s">
        <v>77</v>
      </c>
      <c r="G6" s="46" t="s">
        <v>9</v>
      </c>
      <c r="H6" s="46" t="s">
        <v>76</v>
      </c>
      <c r="I6" s="46" t="s">
        <v>6</v>
      </c>
      <c r="J6" s="46" t="s">
        <v>7</v>
      </c>
      <c r="K6" s="46" t="s">
        <v>77</v>
      </c>
      <c r="L6" s="46" t="s">
        <v>9</v>
      </c>
      <c r="M6" s="203"/>
      <c r="N6" s="26" t="s">
        <v>76</v>
      </c>
      <c r="O6" s="47" t="s">
        <v>6</v>
      </c>
      <c r="P6" s="47" t="s">
        <v>7</v>
      </c>
      <c r="Q6" s="47" t="s">
        <v>77</v>
      </c>
      <c r="R6" s="47" t="s">
        <v>9</v>
      </c>
      <c r="S6" s="26" t="s">
        <v>76</v>
      </c>
      <c r="T6" s="26" t="s">
        <v>6</v>
      </c>
      <c r="U6" s="26" t="s">
        <v>7</v>
      </c>
      <c r="V6" s="26" t="s">
        <v>77</v>
      </c>
      <c r="W6" s="26" t="s">
        <v>9</v>
      </c>
    </row>
    <row r="7" spans="1:23" s="50" customFormat="1" ht="13.5" customHeight="1">
      <c r="A7" s="48">
        <v>1</v>
      </c>
      <c r="B7" s="49">
        <f t="shared" ref="B7:W7" si="0">+A7+1</f>
        <v>2</v>
      </c>
      <c r="C7" s="49">
        <f>+B7+1</f>
        <v>3</v>
      </c>
      <c r="D7" s="49">
        <f t="shared" si="0"/>
        <v>4</v>
      </c>
      <c r="E7" s="49">
        <f t="shared" si="0"/>
        <v>5</v>
      </c>
      <c r="F7" s="49">
        <f t="shared" si="0"/>
        <v>6</v>
      </c>
      <c r="G7" s="49">
        <f t="shared" si="0"/>
        <v>7</v>
      </c>
      <c r="H7" s="49">
        <f t="shared" si="0"/>
        <v>8</v>
      </c>
      <c r="I7" s="49">
        <f t="shared" si="0"/>
        <v>9</v>
      </c>
      <c r="J7" s="49">
        <f t="shared" si="0"/>
        <v>10</v>
      </c>
      <c r="K7" s="49">
        <f t="shared" si="0"/>
        <v>11</v>
      </c>
      <c r="L7" s="49">
        <f t="shared" si="0"/>
        <v>12</v>
      </c>
      <c r="M7" s="49">
        <f t="shared" si="0"/>
        <v>13</v>
      </c>
      <c r="N7" s="49">
        <f t="shared" si="0"/>
        <v>14</v>
      </c>
      <c r="O7" s="49">
        <f t="shared" si="0"/>
        <v>15</v>
      </c>
      <c r="P7" s="49">
        <f t="shared" si="0"/>
        <v>16</v>
      </c>
      <c r="Q7" s="49">
        <f t="shared" si="0"/>
        <v>17</v>
      </c>
      <c r="R7" s="49">
        <f t="shared" si="0"/>
        <v>18</v>
      </c>
      <c r="S7" s="49">
        <f t="shared" si="0"/>
        <v>19</v>
      </c>
      <c r="T7" s="49">
        <f t="shared" si="0"/>
        <v>20</v>
      </c>
      <c r="U7" s="49">
        <f t="shared" si="0"/>
        <v>21</v>
      </c>
      <c r="V7" s="49">
        <f t="shared" si="0"/>
        <v>22</v>
      </c>
      <c r="W7" s="49">
        <f t="shared" si="0"/>
        <v>23</v>
      </c>
    </row>
    <row r="8" spans="1:23" ht="15" customHeight="1">
      <c r="A8" s="197" t="str">
        <f>'П1.5'!D4</f>
        <v>Факт 1 полугодие 2025г.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9"/>
    </row>
    <row r="9" spans="1:23" s="24" customFormat="1">
      <c r="A9" s="134">
        <v>1</v>
      </c>
      <c r="B9" s="135" t="s">
        <v>16</v>
      </c>
      <c r="C9" s="56">
        <f>SUM(D9:G9)</f>
        <v>1022.43</v>
      </c>
      <c r="D9" s="56">
        <f>D11+D12</f>
        <v>158.054</v>
      </c>
      <c r="E9" s="56">
        <f>SUM(E11:E13)</f>
        <v>0</v>
      </c>
      <c r="F9" s="56">
        <f>F11+F12+F13+F16</f>
        <v>864.37599999999998</v>
      </c>
      <c r="G9" s="56">
        <f>G11+G12+G13+G16</f>
        <v>0</v>
      </c>
      <c r="H9" s="157">
        <f>SUM(I9:L9)</f>
        <v>0.29399999999999998</v>
      </c>
      <c r="I9" s="157">
        <f>I11+I12</f>
        <v>4.4999999999999998E-2</v>
      </c>
      <c r="J9" s="157">
        <f>SUM(J11:J14)</f>
        <v>0</v>
      </c>
      <c r="K9" s="157">
        <f>K12+K13+K16+K11</f>
        <v>0.249</v>
      </c>
      <c r="L9" s="157">
        <f>L12+L13+L16+L11</f>
        <v>0</v>
      </c>
      <c r="M9" s="113">
        <f>C9/H9</f>
        <v>3477.6530612244896</v>
      </c>
      <c r="N9" s="57"/>
      <c r="O9" s="114"/>
      <c r="P9" s="114"/>
      <c r="Q9" s="114"/>
      <c r="R9" s="114"/>
      <c r="S9" s="114"/>
      <c r="T9" s="114"/>
      <c r="U9" s="114"/>
      <c r="V9" s="114"/>
      <c r="W9" s="114"/>
    </row>
    <row r="10" spans="1:23">
      <c r="A10" s="136" t="s">
        <v>25</v>
      </c>
      <c r="B10" s="137" t="s">
        <v>17</v>
      </c>
      <c r="C10" s="56"/>
      <c r="D10" s="51"/>
      <c r="E10" s="51"/>
      <c r="F10" s="51"/>
      <c r="G10" s="51"/>
      <c r="H10" s="56"/>
      <c r="I10" s="51"/>
      <c r="J10" s="51"/>
      <c r="K10" s="51"/>
      <c r="L10" s="51"/>
      <c r="M10" s="113"/>
      <c r="N10" s="57"/>
      <c r="O10" s="52"/>
      <c r="P10" s="52"/>
      <c r="Q10" s="52"/>
      <c r="R10" s="52"/>
      <c r="S10" s="53"/>
      <c r="T10" s="54"/>
      <c r="U10" s="54"/>
      <c r="V10" s="54"/>
      <c r="W10" s="54"/>
    </row>
    <row r="11" spans="1:23" s="24" customFormat="1" ht="13.5" customHeight="1">
      <c r="A11" s="136" t="s">
        <v>78</v>
      </c>
      <c r="B11" s="137" t="s">
        <v>79</v>
      </c>
      <c r="C11" s="56">
        <f>D11+F11</f>
        <v>71.593999999999994</v>
      </c>
      <c r="D11" s="51"/>
      <c r="E11" s="51"/>
      <c r="F11" s="51">
        <v>71.593999999999994</v>
      </c>
      <c r="G11" s="51"/>
      <c r="H11" s="56">
        <f>I11+K11</f>
        <v>0.02</v>
      </c>
      <c r="I11" s="51"/>
      <c r="J11" s="51"/>
      <c r="K11" s="51">
        <v>0.02</v>
      </c>
      <c r="L11" s="51"/>
      <c r="M11" s="113">
        <f t="shared" ref="M11:M47" si="1">C11/H11</f>
        <v>3579.7</v>
      </c>
      <c r="N11" s="57"/>
      <c r="O11" s="52"/>
      <c r="P11" s="52"/>
      <c r="Q11" s="52"/>
      <c r="R11" s="52"/>
      <c r="S11" s="53"/>
      <c r="T11" s="54"/>
      <c r="U11" s="54"/>
      <c r="V11" s="54"/>
      <c r="W11" s="54"/>
    </row>
    <row r="12" spans="1:23" s="24" customFormat="1">
      <c r="A12" s="136" t="s">
        <v>80</v>
      </c>
      <c r="B12" s="137" t="s">
        <v>81</v>
      </c>
      <c r="C12" s="56">
        <f>SUM(D12:G12)</f>
        <v>934.04</v>
      </c>
      <c r="D12" s="51">
        <v>158.054</v>
      </c>
      <c r="E12" s="51"/>
      <c r="F12" s="51">
        <v>775.98599999999999</v>
      </c>
      <c r="G12" s="51"/>
      <c r="H12" s="56">
        <f>SUM(I12:L12)</f>
        <v>0.26900000000000002</v>
      </c>
      <c r="I12" s="51">
        <v>4.4999999999999998E-2</v>
      </c>
      <c r="J12" s="51"/>
      <c r="K12" s="51">
        <v>0.224</v>
      </c>
      <c r="L12" s="51"/>
      <c r="M12" s="113">
        <f t="shared" si="1"/>
        <v>3472.2676579925646</v>
      </c>
      <c r="N12" s="57"/>
      <c r="O12" s="52"/>
      <c r="P12" s="52"/>
      <c r="Q12" s="52"/>
      <c r="R12" s="52"/>
      <c r="S12" s="53"/>
      <c r="T12" s="54"/>
      <c r="U12" s="54"/>
      <c r="V12" s="54"/>
      <c r="W12" s="54"/>
    </row>
    <row r="13" spans="1:23" s="24" customFormat="1">
      <c r="A13" s="136" t="s">
        <v>82</v>
      </c>
      <c r="B13" s="137" t="s">
        <v>83</v>
      </c>
      <c r="C13" s="56">
        <f>SUM(D13:F13)</f>
        <v>0</v>
      </c>
      <c r="D13" s="51"/>
      <c r="E13" s="51"/>
      <c r="F13" s="51"/>
      <c r="G13" s="51"/>
      <c r="H13" s="56">
        <f>SUM(I13:K13)</f>
        <v>0</v>
      </c>
      <c r="I13" s="51"/>
      <c r="J13" s="51"/>
      <c r="K13" s="51"/>
      <c r="L13" s="51"/>
      <c r="M13" s="113"/>
      <c r="N13" s="57"/>
      <c r="O13" s="52"/>
      <c r="P13" s="52"/>
      <c r="Q13" s="52"/>
      <c r="R13" s="52"/>
      <c r="S13" s="53"/>
      <c r="T13" s="54"/>
      <c r="U13" s="54"/>
      <c r="V13" s="54"/>
      <c r="W13" s="54"/>
    </row>
    <row r="14" spans="1:23" s="24" customFormat="1">
      <c r="A14" s="136" t="s">
        <v>26</v>
      </c>
      <c r="B14" s="137" t="s">
        <v>18</v>
      </c>
      <c r="C14" s="56"/>
      <c r="D14" s="51"/>
      <c r="E14" s="51"/>
      <c r="F14" s="51"/>
      <c r="G14" s="51"/>
      <c r="H14" s="56"/>
      <c r="I14" s="51"/>
      <c r="J14" s="51"/>
      <c r="K14" s="51"/>
      <c r="L14" s="51"/>
      <c r="M14" s="113"/>
      <c r="N14" s="57"/>
      <c r="O14" s="52"/>
      <c r="P14" s="52"/>
      <c r="Q14" s="52"/>
      <c r="R14" s="52"/>
      <c r="S14" s="53"/>
      <c r="T14" s="54"/>
      <c r="U14" s="54"/>
      <c r="V14" s="54"/>
      <c r="W14" s="54"/>
    </row>
    <row r="15" spans="1:23" s="24" customFormat="1">
      <c r="A15" s="136" t="s">
        <v>84</v>
      </c>
      <c r="B15" s="137" t="s">
        <v>79</v>
      </c>
      <c r="C15" s="56"/>
      <c r="D15" s="51"/>
      <c r="E15" s="51"/>
      <c r="F15" s="51"/>
      <c r="G15" s="51"/>
      <c r="H15" s="56"/>
      <c r="I15" s="51"/>
      <c r="J15" s="51"/>
      <c r="K15" s="51"/>
      <c r="L15" s="51"/>
      <c r="M15" s="113"/>
      <c r="N15" s="57"/>
      <c r="O15" s="52"/>
      <c r="P15" s="52"/>
      <c r="Q15" s="52"/>
      <c r="R15" s="52"/>
      <c r="S15" s="53"/>
      <c r="T15" s="54"/>
      <c r="U15" s="54"/>
      <c r="V15" s="54"/>
      <c r="W15" s="54"/>
    </row>
    <row r="16" spans="1:23" s="24" customFormat="1">
      <c r="A16" s="136" t="s">
        <v>85</v>
      </c>
      <c r="B16" s="137" t="s">
        <v>86</v>
      </c>
      <c r="C16" s="56">
        <f>D16+F16</f>
        <v>16.795999999999999</v>
      </c>
      <c r="D16" s="51"/>
      <c r="E16" s="51"/>
      <c r="F16" s="51">
        <v>16.795999999999999</v>
      </c>
      <c r="G16" s="51"/>
      <c r="H16" s="56">
        <f>I16+K16</f>
        <v>5.0000000000000001E-3</v>
      </c>
      <c r="I16" s="51"/>
      <c r="J16" s="51"/>
      <c r="K16" s="51">
        <v>5.0000000000000001E-3</v>
      </c>
      <c r="L16" s="51"/>
      <c r="M16" s="113">
        <f t="shared" si="1"/>
        <v>3359.2</v>
      </c>
      <c r="N16" s="57"/>
      <c r="O16" s="114"/>
      <c r="P16" s="114"/>
      <c r="Q16" s="114"/>
      <c r="R16" s="114"/>
      <c r="S16" s="114"/>
      <c r="T16" s="114"/>
      <c r="U16" s="114"/>
      <c r="V16" s="114"/>
      <c r="W16" s="114"/>
    </row>
    <row r="17" spans="1:23" s="24" customFormat="1">
      <c r="A17" s="134" t="s">
        <v>19</v>
      </c>
      <c r="B17" s="138" t="s">
        <v>20</v>
      </c>
      <c r="C17" s="56">
        <f>C21+C28</f>
        <v>231586.43499999994</v>
      </c>
      <c r="D17" s="56">
        <f>D21+D28</f>
        <v>93259.902999999991</v>
      </c>
      <c r="E17" s="56">
        <f>E21+E28</f>
        <v>115503.92799999999</v>
      </c>
      <c r="F17" s="56">
        <f>F21+F28</f>
        <v>22822.603999999999</v>
      </c>
      <c r="G17" s="56"/>
      <c r="H17" s="56">
        <f t="shared" ref="H17" si="2">I17+J17+K17</f>
        <v>64.680999999999997</v>
      </c>
      <c r="I17" s="56">
        <f>I21+I28</f>
        <v>25.041</v>
      </c>
      <c r="J17" s="56">
        <f>J21+J28</f>
        <v>32.360999999999997</v>
      </c>
      <c r="K17" s="56">
        <f>K21+K28</f>
        <v>7.2789999999999999</v>
      </c>
      <c r="L17" s="56"/>
      <c r="M17" s="113">
        <f t="shared" si="1"/>
        <v>3580.4399282633221</v>
      </c>
      <c r="N17" s="57"/>
      <c r="O17" s="114"/>
      <c r="P17" s="114"/>
      <c r="Q17" s="114"/>
      <c r="R17" s="114"/>
      <c r="S17" s="114"/>
      <c r="T17" s="114"/>
      <c r="U17" s="114"/>
      <c r="V17" s="114"/>
      <c r="W17" s="114"/>
    </row>
    <row r="18" spans="1:23" s="24" customFormat="1">
      <c r="A18" s="136" t="s">
        <v>42</v>
      </c>
      <c r="B18" s="55" t="s">
        <v>87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113"/>
      <c r="N18" s="57"/>
      <c r="O18" s="114"/>
      <c r="P18" s="114"/>
      <c r="Q18" s="114"/>
      <c r="R18" s="114"/>
      <c r="S18" s="114"/>
      <c r="T18" s="114"/>
      <c r="U18" s="114"/>
      <c r="V18" s="114"/>
      <c r="W18" s="114"/>
    </row>
    <row r="19" spans="1:23">
      <c r="A19" s="139"/>
      <c r="B19" s="219" t="s">
        <v>281</v>
      </c>
      <c r="C19" s="56"/>
      <c r="D19" s="51"/>
      <c r="E19" s="51"/>
      <c r="F19" s="51"/>
      <c r="G19" s="51"/>
      <c r="H19" s="56"/>
      <c r="I19" s="51"/>
      <c r="J19" s="51"/>
      <c r="K19" s="51"/>
      <c r="L19" s="51"/>
      <c r="M19" s="113"/>
      <c r="N19" s="57"/>
      <c r="O19" s="52"/>
      <c r="P19" s="52"/>
      <c r="Q19" s="52"/>
      <c r="R19" s="52"/>
      <c r="S19" s="58"/>
      <c r="T19" s="54"/>
      <c r="U19" s="54"/>
      <c r="V19" s="54"/>
      <c r="W19" s="54"/>
    </row>
    <row r="20" spans="1:23">
      <c r="A20" s="136"/>
      <c r="B20" s="219" t="s">
        <v>90</v>
      </c>
      <c r="C20" s="56"/>
      <c r="D20" s="51"/>
      <c r="E20" s="51"/>
      <c r="F20" s="51"/>
      <c r="G20" s="51"/>
      <c r="H20" s="56"/>
      <c r="I20" s="51"/>
      <c r="J20" s="51"/>
      <c r="K20" s="51"/>
      <c r="L20" s="51"/>
      <c r="M20" s="113"/>
      <c r="N20" s="57"/>
      <c r="O20" s="52"/>
      <c r="P20" s="52"/>
      <c r="Q20" s="52"/>
      <c r="R20" s="52"/>
      <c r="S20" s="58"/>
      <c r="T20" s="54"/>
      <c r="U20" s="54"/>
      <c r="V20" s="54"/>
      <c r="W20" s="54"/>
    </row>
    <row r="21" spans="1:23" s="24" customFormat="1">
      <c r="A21" s="136" t="s">
        <v>46</v>
      </c>
      <c r="B21" s="220" t="s">
        <v>91</v>
      </c>
      <c r="C21" s="56">
        <f t="shared" ref="C21:C25" si="3">D21+E21+F21</f>
        <v>43266.512000000002</v>
      </c>
      <c r="D21" s="56">
        <f>SUM(D22:D27)</f>
        <v>10546.170999999998</v>
      </c>
      <c r="E21" s="56">
        <f t="shared" ref="E21:G21" si="4">SUM(E22:E27)</f>
        <v>25465.623999999996</v>
      </c>
      <c r="F21" s="56">
        <f>SUM(F22:F27)</f>
        <v>7254.7170000000006</v>
      </c>
      <c r="G21" s="56">
        <f t="shared" si="4"/>
        <v>0</v>
      </c>
      <c r="H21" s="56">
        <f t="shared" ref="H21:H46" si="5">I21+J21+K21</f>
        <v>14.018000000000001</v>
      </c>
      <c r="I21" s="56">
        <f>SUM(I22:I27)</f>
        <v>2.9470000000000001</v>
      </c>
      <c r="J21" s="56">
        <f t="shared" ref="J21" si="6">SUM(J22:J27)</f>
        <v>7.6579999999999995</v>
      </c>
      <c r="K21" s="56">
        <f t="shared" ref="K21" si="7">SUM(K22:K27)</f>
        <v>3.4129999999999994</v>
      </c>
      <c r="L21" s="56">
        <f t="shared" ref="L21" si="8">SUM(L22:L27)</f>
        <v>0</v>
      </c>
      <c r="M21" s="113">
        <f t="shared" si="1"/>
        <v>3086.4967898416321</v>
      </c>
      <c r="N21" s="57"/>
      <c r="O21" s="114"/>
      <c r="P21" s="114"/>
      <c r="Q21" s="114"/>
      <c r="R21" s="114"/>
      <c r="S21" s="114"/>
      <c r="T21" s="114"/>
      <c r="U21" s="114"/>
      <c r="V21" s="114"/>
      <c r="W21" s="114"/>
    </row>
    <row r="22" spans="1:23">
      <c r="A22" s="136"/>
      <c r="B22" s="221" t="s">
        <v>267</v>
      </c>
      <c r="C22" s="56">
        <f t="shared" si="3"/>
        <v>6322.8919999999998</v>
      </c>
      <c r="D22" s="59">
        <v>240.071</v>
      </c>
      <c r="E22" s="59">
        <v>1390.9839999999999</v>
      </c>
      <c r="F22" s="59">
        <v>4691.8370000000004</v>
      </c>
      <c r="G22" s="51"/>
      <c r="H22" s="56">
        <f t="shared" si="5"/>
        <v>3.226</v>
      </c>
      <c r="I22" s="59">
        <v>5.3999999999999999E-2</v>
      </c>
      <c r="J22" s="59">
        <v>0.47699999999999998</v>
      </c>
      <c r="K22" s="59">
        <v>2.6949999999999998</v>
      </c>
      <c r="L22" s="51"/>
      <c r="M22" s="113">
        <f t="shared" si="1"/>
        <v>1959.978921264724</v>
      </c>
      <c r="N22" s="57"/>
      <c r="O22" s="60"/>
      <c r="P22" s="60"/>
      <c r="Q22" s="60"/>
      <c r="R22" s="60"/>
      <c r="S22" s="58"/>
      <c r="T22" s="54"/>
      <c r="U22" s="54"/>
      <c r="V22" s="54"/>
      <c r="W22" s="54"/>
    </row>
    <row r="23" spans="1:23">
      <c r="A23" s="136"/>
      <c r="B23" s="221" t="s">
        <v>232</v>
      </c>
      <c r="C23" s="56">
        <f t="shared" si="3"/>
        <v>5206.0239999999994</v>
      </c>
      <c r="D23" s="59">
        <v>5201.5249999999996</v>
      </c>
      <c r="E23" s="59"/>
      <c r="F23" s="59">
        <v>4.4989999999999997</v>
      </c>
      <c r="G23" s="51"/>
      <c r="H23" s="56">
        <f t="shared" si="5"/>
        <v>1.4039999999999999</v>
      </c>
      <c r="I23" s="59">
        <v>1.403</v>
      </c>
      <c r="J23" s="59"/>
      <c r="K23" s="59">
        <v>1E-3</v>
      </c>
      <c r="L23" s="51"/>
      <c r="M23" s="113">
        <f t="shared" si="1"/>
        <v>3707.9943019943016</v>
      </c>
      <c r="N23" s="57"/>
      <c r="O23" s="60"/>
      <c r="P23" s="60"/>
      <c r="Q23" s="60"/>
      <c r="R23" s="60"/>
      <c r="S23" s="58"/>
      <c r="T23" s="58"/>
      <c r="U23" s="54"/>
      <c r="V23" s="54"/>
      <c r="W23" s="54"/>
    </row>
    <row r="24" spans="1:23">
      <c r="A24" s="136"/>
      <c r="B24" s="219" t="s">
        <v>278</v>
      </c>
      <c r="C24" s="56">
        <f t="shared" si="3"/>
        <v>352.17500000000001</v>
      </c>
      <c r="D24" s="51"/>
      <c r="E24" s="59">
        <v>184.66900000000001</v>
      </c>
      <c r="F24" s="59">
        <v>167.506</v>
      </c>
      <c r="G24" s="51"/>
      <c r="H24" s="56">
        <f t="shared" si="5"/>
        <v>0.122</v>
      </c>
      <c r="I24" s="59"/>
      <c r="J24" s="59">
        <v>6.4000000000000001E-2</v>
      </c>
      <c r="K24" s="59">
        <v>5.8000000000000003E-2</v>
      </c>
      <c r="L24" s="51"/>
      <c r="M24" s="113">
        <f t="shared" si="1"/>
        <v>2886.6803278688526</v>
      </c>
      <c r="N24" s="57"/>
      <c r="O24" s="60"/>
      <c r="P24" s="60"/>
      <c r="Q24" s="60"/>
      <c r="R24" s="60"/>
      <c r="S24" s="58"/>
      <c r="T24" s="58"/>
      <c r="U24" s="54"/>
      <c r="V24" s="54"/>
      <c r="W24" s="54"/>
    </row>
    <row r="25" spans="1:23">
      <c r="A25" s="136"/>
      <c r="B25" s="221" t="s">
        <v>279</v>
      </c>
      <c r="C25" s="56">
        <f t="shared" si="3"/>
        <v>102.336</v>
      </c>
      <c r="D25" s="51"/>
      <c r="E25" s="51"/>
      <c r="F25" s="59">
        <v>102.336</v>
      </c>
      <c r="G25" s="51"/>
      <c r="H25" s="56">
        <f t="shared" si="5"/>
        <v>3.5000000000000003E-2</v>
      </c>
      <c r="I25" s="59"/>
      <c r="J25" s="59"/>
      <c r="K25" s="59">
        <v>3.5000000000000003E-2</v>
      </c>
      <c r="L25" s="51"/>
      <c r="M25" s="113">
        <f t="shared" si="1"/>
        <v>2923.8857142857141</v>
      </c>
      <c r="N25" s="57"/>
      <c r="O25" s="60"/>
      <c r="P25" s="60"/>
      <c r="Q25" s="60"/>
      <c r="R25" s="60"/>
      <c r="S25" s="58"/>
      <c r="T25" s="58"/>
      <c r="U25" s="54"/>
      <c r="V25" s="54"/>
      <c r="W25" s="54"/>
    </row>
    <row r="26" spans="1:23">
      <c r="A26" s="136"/>
      <c r="B26" s="219" t="s">
        <v>266</v>
      </c>
      <c r="C26" s="56">
        <f>D26+E26+F26</f>
        <v>22516.091</v>
      </c>
      <c r="D26" s="51">
        <v>140.08000000000001</v>
      </c>
      <c r="E26" s="51">
        <v>20672.534</v>
      </c>
      <c r="F26" s="51">
        <v>1703.4770000000001</v>
      </c>
      <c r="G26" s="51"/>
      <c r="H26" s="56">
        <f t="shared" si="5"/>
        <v>6.157</v>
      </c>
      <c r="I26" s="51">
        <v>4.8000000000000001E-2</v>
      </c>
      <c r="J26" s="51">
        <v>5.64</v>
      </c>
      <c r="K26" s="51">
        <v>0.46899999999999997</v>
      </c>
      <c r="L26" s="51"/>
      <c r="M26" s="113">
        <f t="shared" si="1"/>
        <v>3656.9905798278382</v>
      </c>
      <c r="N26" s="57"/>
      <c r="O26" s="60"/>
      <c r="P26" s="60"/>
      <c r="Q26" s="60"/>
      <c r="R26" s="60"/>
      <c r="S26" s="58"/>
      <c r="T26" s="54"/>
      <c r="U26" s="54"/>
      <c r="V26" s="54"/>
      <c r="W26" s="54"/>
    </row>
    <row r="27" spans="1:23" ht="14.25" customHeight="1">
      <c r="A27" s="136"/>
      <c r="B27" s="222" t="s">
        <v>254</v>
      </c>
      <c r="C27" s="56">
        <f t="shared" ref="C27" si="9">D27+F27+E27</f>
        <v>8766.9939999999988</v>
      </c>
      <c r="D27" s="51">
        <v>4964.4949999999999</v>
      </c>
      <c r="E27" s="51">
        <v>3217.4369999999999</v>
      </c>
      <c r="F27" s="51">
        <v>585.06200000000001</v>
      </c>
      <c r="G27" s="51"/>
      <c r="H27" s="56">
        <f t="shared" si="5"/>
        <v>3.0739999999999998</v>
      </c>
      <c r="I27" s="51">
        <v>1.4419999999999999</v>
      </c>
      <c r="J27" s="51">
        <v>1.4770000000000001</v>
      </c>
      <c r="K27" s="51">
        <v>0.155</v>
      </c>
      <c r="L27" s="51"/>
      <c r="M27" s="113">
        <f t="shared" si="1"/>
        <v>2851.9824333116458</v>
      </c>
      <c r="N27" s="57"/>
      <c r="O27" s="60"/>
      <c r="P27" s="60"/>
      <c r="Q27" s="60"/>
      <c r="R27" s="60"/>
      <c r="S27" s="58"/>
      <c r="T27" s="58"/>
      <c r="U27" s="58"/>
      <c r="V27" s="58"/>
      <c r="W27" s="54"/>
    </row>
    <row r="28" spans="1:23" s="24" customFormat="1">
      <c r="A28" s="136" t="s">
        <v>92</v>
      </c>
      <c r="B28" s="220" t="s">
        <v>93</v>
      </c>
      <c r="C28" s="56">
        <f>D28+E28+F28</f>
        <v>188319.92299999995</v>
      </c>
      <c r="D28" s="56">
        <f>SUM(D29:D38)</f>
        <v>82713.731999999989</v>
      </c>
      <c r="E28" s="56">
        <f>SUM(E29:E38)</f>
        <v>90038.303999999989</v>
      </c>
      <c r="F28" s="56">
        <f>SUM(F29:F38)</f>
        <v>15567.886999999999</v>
      </c>
      <c r="G28" s="56"/>
      <c r="H28" s="56">
        <f>I28+J28+K28</f>
        <v>50.662999999999997</v>
      </c>
      <c r="I28" s="56">
        <f>SUM(I29:I38)</f>
        <v>22.094000000000001</v>
      </c>
      <c r="J28" s="56">
        <f t="shared" ref="J28:L28" si="10">SUM(J29:J38)</f>
        <v>24.702999999999999</v>
      </c>
      <c r="K28" s="56">
        <f t="shared" si="10"/>
        <v>3.8660000000000001</v>
      </c>
      <c r="L28" s="56">
        <f t="shared" si="10"/>
        <v>0</v>
      </c>
      <c r="M28" s="113">
        <f t="shared" si="1"/>
        <v>3717.1095868779971</v>
      </c>
      <c r="N28" s="57"/>
      <c r="O28" s="114"/>
      <c r="P28" s="114"/>
      <c r="Q28" s="114"/>
      <c r="R28" s="114"/>
      <c r="S28" s="114"/>
      <c r="T28" s="114"/>
      <c r="U28" s="114"/>
      <c r="V28" s="114"/>
      <c r="W28" s="114"/>
    </row>
    <row r="29" spans="1:23">
      <c r="A29" s="136"/>
      <c r="B29" s="221" t="s">
        <v>230</v>
      </c>
      <c r="C29" s="56">
        <f>D29+F29+E29</f>
        <v>24037.276000000002</v>
      </c>
      <c r="D29" s="51">
        <v>21287.466</v>
      </c>
      <c r="E29" s="51"/>
      <c r="F29" s="51">
        <v>2749.81</v>
      </c>
      <c r="G29" s="51"/>
      <c r="H29" s="56">
        <f t="shared" ref="H29" si="11">I29+J29+K29</f>
        <v>6.1709999999999994</v>
      </c>
      <c r="I29" s="59">
        <v>5.4109999999999996</v>
      </c>
      <c r="J29" s="59"/>
      <c r="K29" s="59">
        <v>0.76</v>
      </c>
      <c r="L29" s="51"/>
      <c r="M29" s="113">
        <f t="shared" si="1"/>
        <v>3895.1994814454715</v>
      </c>
      <c r="N29" s="57"/>
      <c r="O29" s="60"/>
      <c r="P29" s="60"/>
      <c r="Q29" s="60"/>
      <c r="R29" s="60"/>
      <c r="S29" s="58"/>
      <c r="T29" s="54"/>
      <c r="U29" s="54"/>
      <c r="V29" s="54"/>
      <c r="W29" s="54"/>
    </row>
    <row r="30" spans="1:23" ht="14.25" hidden="1" customHeight="1">
      <c r="A30" s="136"/>
      <c r="B30" s="221" t="s">
        <v>233</v>
      </c>
      <c r="C30" s="56">
        <f t="shared" ref="C30" si="12">D30+E30+F30</f>
        <v>0</v>
      </c>
      <c r="D30" s="59"/>
      <c r="E30" s="59"/>
      <c r="F30" s="59"/>
      <c r="G30" s="51"/>
      <c r="H30" s="56">
        <f>I30+J30+K30</f>
        <v>0</v>
      </c>
      <c r="I30" s="59"/>
      <c r="J30" s="59"/>
      <c r="K30" s="59"/>
      <c r="L30" s="51"/>
      <c r="M30" s="113" t="e">
        <f t="shared" si="1"/>
        <v>#DIV/0!</v>
      </c>
      <c r="N30" s="57"/>
      <c r="O30" s="60"/>
      <c r="P30" s="60"/>
      <c r="Q30" s="60"/>
      <c r="R30" s="60"/>
      <c r="S30" s="58"/>
      <c r="T30" s="58"/>
      <c r="U30" s="58"/>
      <c r="V30" s="58"/>
      <c r="W30" s="54"/>
    </row>
    <row r="31" spans="1:23" ht="14.25" hidden="1" customHeight="1">
      <c r="A31" s="136"/>
      <c r="B31" s="221" t="s">
        <v>273</v>
      </c>
      <c r="C31" s="56">
        <f t="shared" ref="C31:C32" si="13">D31+F31+E31</f>
        <v>0</v>
      </c>
      <c r="D31" s="51"/>
      <c r="E31" s="51"/>
      <c r="F31" s="51"/>
      <c r="G31" s="51"/>
      <c r="H31" s="56">
        <f t="shared" si="5"/>
        <v>0</v>
      </c>
      <c r="I31" s="166"/>
      <c r="J31" s="51"/>
      <c r="K31" s="51"/>
      <c r="L31" s="51"/>
      <c r="M31" s="113" t="e">
        <f t="shared" si="1"/>
        <v>#DIV/0!</v>
      </c>
      <c r="N31" s="57"/>
      <c r="O31" s="60"/>
      <c r="P31" s="60"/>
      <c r="Q31" s="60"/>
      <c r="R31" s="60"/>
      <c r="S31" s="58"/>
      <c r="T31" s="58"/>
      <c r="U31" s="58"/>
      <c r="V31" s="58"/>
      <c r="W31" s="54"/>
    </row>
    <row r="32" spans="1:23" ht="14.25" customHeight="1">
      <c r="A32" s="136"/>
      <c r="B32" s="221" t="s">
        <v>231</v>
      </c>
      <c r="C32" s="56">
        <f t="shared" si="13"/>
        <v>16241.832</v>
      </c>
      <c r="D32" s="51">
        <v>16241.832</v>
      </c>
      <c r="E32" s="51"/>
      <c r="F32" s="51"/>
      <c r="G32" s="51"/>
      <c r="H32" s="56">
        <f t="shared" si="5"/>
        <v>4.0339999999999998</v>
      </c>
      <c r="I32" s="51">
        <v>4.0339999999999998</v>
      </c>
      <c r="J32" s="51"/>
      <c r="K32" s="51"/>
      <c r="L32" s="51"/>
      <c r="M32" s="113">
        <f t="shared" si="1"/>
        <v>4026.2350024789293</v>
      </c>
      <c r="N32" s="57"/>
      <c r="O32" s="60"/>
      <c r="P32" s="60"/>
      <c r="Q32" s="60"/>
      <c r="R32" s="60"/>
      <c r="S32" s="58"/>
      <c r="T32" s="58"/>
      <c r="U32" s="58"/>
      <c r="V32" s="58"/>
      <c r="W32" s="54"/>
    </row>
    <row r="33" spans="1:23" ht="14.25" customHeight="1">
      <c r="A33" s="136"/>
      <c r="B33" s="222" t="s">
        <v>254</v>
      </c>
      <c r="C33" s="56">
        <f t="shared" ref="C33" si="14">D33+F33+E33</f>
        <v>116881.75599999999</v>
      </c>
      <c r="D33" s="51">
        <v>21864.77</v>
      </c>
      <c r="E33" s="51">
        <v>86695.173999999999</v>
      </c>
      <c r="F33" s="51">
        <v>8321.8119999999999</v>
      </c>
      <c r="G33" s="51"/>
      <c r="H33" s="56">
        <f t="shared" ref="H33:H34" si="15">I33+J33+K33</f>
        <v>32.828000000000003</v>
      </c>
      <c r="I33" s="51">
        <v>6.2220000000000004</v>
      </c>
      <c r="J33" s="51">
        <v>23.887</v>
      </c>
      <c r="K33" s="51">
        <v>2.7189999999999999</v>
      </c>
      <c r="L33" s="51"/>
      <c r="M33" s="113">
        <f t="shared" si="1"/>
        <v>3560.4287803094912</v>
      </c>
      <c r="N33" s="57"/>
      <c r="O33" s="60"/>
      <c r="P33" s="60"/>
      <c r="Q33" s="60"/>
      <c r="R33" s="60"/>
      <c r="S33" s="58"/>
      <c r="T33" s="58"/>
      <c r="U33" s="58"/>
      <c r="V33" s="58"/>
      <c r="W33" s="54"/>
    </row>
    <row r="34" spans="1:23" ht="14.25" customHeight="1">
      <c r="A34" s="136"/>
      <c r="B34" s="222" t="s">
        <v>299</v>
      </c>
      <c r="C34" s="56">
        <f t="shared" ref="C34" si="16">D34+F34+E34</f>
        <v>0</v>
      </c>
      <c r="D34" s="51"/>
      <c r="E34" s="51">
        <v>0</v>
      </c>
      <c r="F34" s="51"/>
      <c r="G34" s="51"/>
      <c r="H34" s="56">
        <f t="shared" si="15"/>
        <v>0</v>
      </c>
      <c r="I34" s="51"/>
      <c r="J34" s="51">
        <v>0</v>
      </c>
      <c r="K34" s="51"/>
      <c r="L34" s="51"/>
      <c r="M34" s="113" t="e">
        <f t="shared" si="1"/>
        <v>#DIV/0!</v>
      </c>
      <c r="N34" s="57"/>
      <c r="O34" s="60"/>
      <c r="P34" s="60"/>
      <c r="Q34" s="60"/>
      <c r="R34" s="60"/>
      <c r="S34" s="58"/>
      <c r="T34" s="58"/>
      <c r="U34" s="58"/>
      <c r="V34" s="58"/>
      <c r="W34" s="54"/>
    </row>
    <row r="35" spans="1:23" ht="14.25" customHeight="1">
      <c r="A35" s="136"/>
      <c r="B35" s="222" t="s">
        <v>268</v>
      </c>
      <c r="C35" s="56">
        <f t="shared" ref="C35" si="17">D35+F35+E35</f>
        <v>9791.9419999999991</v>
      </c>
      <c r="D35" s="51">
        <v>9791.9419999999991</v>
      </c>
      <c r="E35" s="51"/>
      <c r="F35" s="51"/>
      <c r="G35" s="51"/>
      <c r="H35" s="56">
        <f t="shared" ref="H35:H37" si="18">I35+J35+K35</f>
        <v>2.6259999999999999</v>
      </c>
      <c r="I35" s="51">
        <v>2.6259999999999999</v>
      </c>
      <c r="J35" s="51"/>
      <c r="K35" s="51"/>
      <c r="L35" s="51"/>
      <c r="M35" s="113">
        <f t="shared" si="1"/>
        <v>3728.8431073876618</v>
      </c>
      <c r="N35" s="57"/>
      <c r="O35" s="60"/>
      <c r="P35" s="60"/>
      <c r="Q35" s="60"/>
      <c r="R35" s="60"/>
      <c r="S35" s="58"/>
      <c r="T35" s="58"/>
      <c r="U35" s="58"/>
      <c r="V35" s="58"/>
      <c r="W35" s="54"/>
    </row>
    <row r="36" spans="1:23">
      <c r="A36" s="136"/>
      <c r="B36" s="219" t="s">
        <v>276</v>
      </c>
      <c r="C36" s="56">
        <f>D36+E36+F36</f>
        <v>3470.1929999999998</v>
      </c>
      <c r="D36" s="51">
        <v>734.98599999999999</v>
      </c>
      <c r="E36" s="51">
        <v>2735.2069999999999</v>
      </c>
      <c r="F36" s="51"/>
      <c r="G36" s="51"/>
      <c r="H36" s="56">
        <f t="shared" si="18"/>
        <v>0.8640000000000001</v>
      </c>
      <c r="I36" s="51">
        <v>0.2</v>
      </c>
      <c r="J36" s="51">
        <v>0.66400000000000003</v>
      </c>
      <c r="K36" s="51"/>
      <c r="L36" s="51"/>
      <c r="M36" s="113">
        <f t="shared" si="1"/>
        <v>4016.4270833333326</v>
      </c>
      <c r="N36" s="57"/>
      <c r="O36" s="60"/>
      <c r="P36" s="60"/>
      <c r="Q36" s="60"/>
      <c r="R36" s="60"/>
      <c r="S36" s="58"/>
      <c r="T36" s="54"/>
      <c r="U36" s="54"/>
      <c r="V36" s="54"/>
      <c r="W36" s="54"/>
    </row>
    <row r="37" spans="1:23">
      <c r="A37" s="136"/>
      <c r="B37" s="219" t="s">
        <v>278</v>
      </c>
      <c r="C37" s="56">
        <f t="shared" ref="C37" si="19">D37+E37+F37</f>
        <v>47.908000000000001</v>
      </c>
      <c r="D37" s="51">
        <v>20.495000000000001</v>
      </c>
      <c r="E37" s="51">
        <v>27.413</v>
      </c>
      <c r="F37" s="51"/>
      <c r="G37" s="51"/>
      <c r="H37" s="56">
        <f t="shared" si="18"/>
        <v>1.4E-2</v>
      </c>
      <c r="I37" s="51">
        <v>6.0000000000000001E-3</v>
      </c>
      <c r="J37" s="51">
        <v>8.0000000000000002E-3</v>
      </c>
      <c r="K37" s="166"/>
      <c r="L37" s="51"/>
      <c r="M37" s="113">
        <f t="shared" si="1"/>
        <v>3422</v>
      </c>
      <c r="N37" s="57"/>
      <c r="O37" s="60"/>
      <c r="P37" s="60"/>
      <c r="Q37" s="60"/>
      <c r="R37" s="60"/>
      <c r="S37" s="58"/>
      <c r="T37" s="54"/>
      <c r="U37" s="54"/>
      <c r="V37" s="54"/>
      <c r="W37" s="54"/>
    </row>
    <row r="38" spans="1:23" ht="14.25" customHeight="1">
      <c r="A38" s="136"/>
      <c r="B38" s="221" t="s">
        <v>255</v>
      </c>
      <c r="C38" s="56">
        <f>D38+F38+E38</f>
        <v>17849.016</v>
      </c>
      <c r="D38" s="51">
        <v>12772.241</v>
      </c>
      <c r="E38" s="51">
        <v>580.51</v>
      </c>
      <c r="F38" s="51">
        <v>4496.2650000000003</v>
      </c>
      <c r="G38" s="51"/>
      <c r="H38" s="56">
        <f t="shared" si="5"/>
        <v>4.1260000000000003</v>
      </c>
      <c r="I38" s="59">
        <v>3.5950000000000002</v>
      </c>
      <c r="J38" s="59">
        <v>0.14399999999999999</v>
      </c>
      <c r="K38" s="51">
        <v>0.38700000000000001</v>
      </c>
      <c r="L38" s="51"/>
      <c r="M38" s="113">
        <f t="shared" si="1"/>
        <v>4325.9854580707706</v>
      </c>
      <c r="N38" s="57"/>
      <c r="O38" s="60"/>
      <c r="P38" s="60"/>
      <c r="Q38" s="60"/>
      <c r="R38" s="60"/>
      <c r="S38" s="58"/>
      <c r="T38" s="58"/>
      <c r="U38" s="58"/>
      <c r="V38" s="58"/>
      <c r="W38" s="54"/>
    </row>
    <row r="39" spans="1:23">
      <c r="A39" s="142" t="s">
        <v>94</v>
      </c>
      <c r="B39" s="223" t="s">
        <v>95</v>
      </c>
      <c r="C39" s="56">
        <f>D39+E39+F39</f>
        <v>40034.99</v>
      </c>
      <c r="D39" s="56">
        <f>SUM(D40:D46)</f>
        <v>5131.4220000000005</v>
      </c>
      <c r="E39" s="56">
        <f>SUM(E40:E46)</f>
        <v>34695.010999999999</v>
      </c>
      <c r="F39" s="56">
        <f>SUM(F40:F46)</f>
        <v>208.55699999999999</v>
      </c>
      <c r="G39" s="56"/>
      <c r="H39" s="56">
        <f t="shared" si="5"/>
        <v>11.296999999999999</v>
      </c>
      <c r="I39" s="56">
        <f>SUM(I40:I46)</f>
        <v>1.5799999999999998</v>
      </c>
      <c r="J39" s="56">
        <f>SUM(J40:J46)</f>
        <v>9.6609999999999996</v>
      </c>
      <c r="K39" s="56">
        <f>SUM(K40:K46)</f>
        <v>5.5999999999999994E-2</v>
      </c>
      <c r="L39" s="56"/>
      <c r="M39" s="113">
        <f t="shared" si="1"/>
        <v>3543.8603168982918</v>
      </c>
      <c r="N39" s="57"/>
      <c r="O39" s="114"/>
      <c r="P39" s="114"/>
      <c r="Q39" s="114"/>
      <c r="R39" s="114"/>
      <c r="S39" s="114"/>
      <c r="T39" s="114"/>
      <c r="U39" s="114"/>
      <c r="V39" s="114"/>
      <c r="W39" s="114"/>
    </row>
    <row r="40" spans="1:23">
      <c r="A40" s="136"/>
      <c r="B40" s="221" t="s">
        <v>275</v>
      </c>
      <c r="C40" s="56">
        <f>D40+E40+F40</f>
        <v>67.831000000000003</v>
      </c>
      <c r="D40" s="51"/>
      <c r="E40" s="51"/>
      <c r="F40" s="51">
        <v>67.831000000000003</v>
      </c>
      <c r="G40" s="51"/>
      <c r="H40" s="56">
        <f t="shared" si="5"/>
        <v>1.7999999999999999E-2</v>
      </c>
      <c r="I40" s="51"/>
      <c r="J40" s="51"/>
      <c r="K40" s="51">
        <v>1.7999999999999999E-2</v>
      </c>
      <c r="L40" s="51"/>
      <c r="M40" s="113">
        <f t="shared" si="1"/>
        <v>3768.3888888888891</v>
      </c>
      <c r="N40" s="57"/>
      <c r="O40" s="52"/>
      <c r="P40" s="52"/>
      <c r="Q40" s="52"/>
      <c r="R40" s="52"/>
      <c r="S40" s="58"/>
      <c r="T40" s="54"/>
      <c r="U40" s="54"/>
      <c r="V40" s="54"/>
      <c r="W40" s="54"/>
    </row>
    <row r="41" spans="1:23">
      <c r="A41" s="136"/>
      <c r="B41" s="141" t="s">
        <v>280</v>
      </c>
      <c r="C41" s="56">
        <f>D41+E41+F41</f>
        <v>257.33699999999999</v>
      </c>
      <c r="D41" s="51">
        <v>154.40799999999999</v>
      </c>
      <c r="E41" s="51">
        <v>25.815000000000001</v>
      </c>
      <c r="F41" s="51">
        <v>77.114000000000004</v>
      </c>
      <c r="G41" s="51"/>
      <c r="H41" s="56">
        <f t="shared" ref="H41" si="20">I41+J41+K41</f>
        <v>6.2E-2</v>
      </c>
      <c r="I41" s="51">
        <v>3.5000000000000003E-2</v>
      </c>
      <c r="J41" s="51">
        <v>7.0000000000000001E-3</v>
      </c>
      <c r="K41" s="51">
        <v>0.02</v>
      </c>
      <c r="L41" s="51"/>
      <c r="M41" s="113">
        <f t="shared" si="1"/>
        <v>4150.5967741935483</v>
      </c>
      <c r="N41" s="57"/>
      <c r="O41" s="52"/>
      <c r="P41" s="52"/>
      <c r="Q41" s="52"/>
      <c r="R41" s="52"/>
      <c r="S41" s="58"/>
      <c r="T41" s="54"/>
      <c r="U41" s="54"/>
      <c r="V41" s="54"/>
      <c r="W41" s="54"/>
    </row>
    <row r="42" spans="1:23">
      <c r="A42" s="136"/>
      <c r="B42" s="141" t="s">
        <v>252</v>
      </c>
      <c r="C42" s="56">
        <f t="shared" ref="C42" si="21">D42+E42+F42</f>
        <v>30495.564000000002</v>
      </c>
      <c r="D42" s="51"/>
      <c r="E42" s="51">
        <v>30431.952000000001</v>
      </c>
      <c r="F42" s="51">
        <v>63.612000000000002</v>
      </c>
      <c r="G42" s="51"/>
      <c r="H42" s="56">
        <f t="shared" si="5"/>
        <v>8.5960000000000001</v>
      </c>
      <c r="I42" s="51"/>
      <c r="J42" s="51">
        <v>8.5779999999999994</v>
      </c>
      <c r="K42" s="51">
        <v>1.7999999999999999E-2</v>
      </c>
      <c r="L42" s="51"/>
      <c r="M42" s="113">
        <f t="shared" si="1"/>
        <v>3547.6458818054912</v>
      </c>
      <c r="N42" s="57"/>
      <c r="O42" s="52"/>
      <c r="P42" s="52"/>
      <c r="Q42" s="52"/>
      <c r="R42" s="52"/>
      <c r="S42" s="58"/>
      <c r="T42" s="54"/>
      <c r="U42" s="54"/>
      <c r="V42" s="54"/>
      <c r="W42" s="54"/>
    </row>
    <row r="43" spans="1:23">
      <c r="A43" s="136"/>
      <c r="B43" s="141" t="s">
        <v>253</v>
      </c>
      <c r="C43" s="56">
        <f t="shared" ref="C43" si="22">D43+E43+F43</f>
        <v>4977.0140000000001</v>
      </c>
      <c r="D43" s="51">
        <v>4977.0140000000001</v>
      </c>
      <c r="E43" s="51"/>
      <c r="F43" s="51"/>
      <c r="G43" s="51"/>
      <c r="H43" s="56">
        <f t="shared" ref="H43" si="23">I43+J43+K43</f>
        <v>1.5449999999999999</v>
      </c>
      <c r="I43" s="51">
        <v>1.5449999999999999</v>
      </c>
      <c r="J43" s="51"/>
      <c r="K43" s="51"/>
      <c r="L43" s="51"/>
      <c r="M43" s="113">
        <f t="shared" si="1"/>
        <v>3221.3682847896443</v>
      </c>
      <c r="N43" s="57"/>
      <c r="O43" s="52"/>
      <c r="P43" s="52"/>
      <c r="Q43" s="52"/>
      <c r="R43" s="52"/>
      <c r="S43" s="58"/>
      <c r="T43" s="54"/>
      <c r="U43" s="54"/>
      <c r="V43" s="54"/>
      <c r="W43" s="54"/>
    </row>
    <row r="44" spans="1:23">
      <c r="A44" s="136"/>
      <c r="B44" s="141" t="s">
        <v>234</v>
      </c>
      <c r="C44" s="56">
        <f>D44+E44+F44</f>
        <v>4237.2439999999997</v>
      </c>
      <c r="D44" s="51"/>
      <c r="E44" s="51">
        <v>4237.2439999999997</v>
      </c>
      <c r="F44" s="51"/>
      <c r="G44" s="51"/>
      <c r="H44" s="56">
        <f>I44+J44+K44</f>
        <v>1.0760000000000001</v>
      </c>
      <c r="I44" s="51"/>
      <c r="J44" s="51">
        <v>1.0760000000000001</v>
      </c>
      <c r="K44" s="51"/>
      <c r="L44" s="51"/>
      <c r="M44" s="113">
        <f t="shared" si="1"/>
        <v>3937.959107806691</v>
      </c>
      <c r="N44" s="57"/>
      <c r="O44" s="52"/>
      <c r="P44" s="52"/>
      <c r="Q44" s="52"/>
      <c r="R44" s="52"/>
      <c r="S44" s="58"/>
      <c r="T44" s="54"/>
      <c r="U44" s="54"/>
      <c r="V44" s="54"/>
      <c r="W44" s="54"/>
    </row>
    <row r="45" spans="1:23" hidden="1">
      <c r="A45" s="136"/>
      <c r="B45" s="141"/>
      <c r="C45" s="56"/>
      <c r="D45" s="51"/>
      <c r="E45" s="51"/>
      <c r="F45" s="51"/>
      <c r="G45" s="51"/>
      <c r="H45" s="56"/>
      <c r="I45" s="51"/>
      <c r="J45" s="51"/>
      <c r="K45" s="51"/>
      <c r="L45" s="51"/>
      <c r="M45" s="113" t="e">
        <f t="shared" si="1"/>
        <v>#DIV/0!</v>
      </c>
      <c r="N45" s="57"/>
      <c r="O45" s="52"/>
      <c r="P45" s="52"/>
      <c r="Q45" s="52"/>
      <c r="R45" s="52"/>
      <c r="S45" s="58"/>
      <c r="T45" s="54"/>
      <c r="U45" s="54"/>
      <c r="V45" s="54"/>
      <c r="W45" s="54"/>
    </row>
    <row r="46" spans="1:23" hidden="1">
      <c r="A46" s="136"/>
      <c r="B46" s="141"/>
      <c r="C46" s="56">
        <f>D46+E46+F46</f>
        <v>0</v>
      </c>
      <c r="D46" s="51"/>
      <c r="E46" s="51"/>
      <c r="F46" s="51"/>
      <c r="G46" s="51"/>
      <c r="H46" s="56">
        <f t="shared" si="5"/>
        <v>0</v>
      </c>
      <c r="I46" s="51"/>
      <c r="J46" s="51"/>
      <c r="K46" s="51"/>
      <c r="L46" s="51"/>
      <c r="M46" s="113" t="e">
        <f t="shared" si="1"/>
        <v>#DIV/0!</v>
      </c>
      <c r="N46" s="57"/>
      <c r="O46" s="52"/>
      <c r="P46" s="52"/>
      <c r="Q46" s="52"/>
      <c r="R46" s="52"/>
      <c r="S46" s="58"/>
      <c r="T46" s="54"/>
      <c r="U46" s="58"/>
      <c r="V46" s="54"/>
      <c r="W46" s="54"/>
    </row>
    <row r="47" spans="1:23" s="24" customFormat="1">
      <c r="A47" s="142" t="s">
        <v>96</v>
      </c>
      <c r="B47" s="138" t="s">
        <v>97</v>
      </c>
      <c r="C47" s="56">
        <f t="shared" ref="C47:L47" si="24">C39+C17+C9</f>
        <v>272643.85499999992</v>
      </c>
      <c r="D47" s="56">
        <f t="shared" si="24"/>
        <v>98549.379000000001</v>
      </c>
      <c r="E47" s="56">
        <f t="shared" si="24"/>
        <v>150198.93899999998</v>
      </c>
      <c r="F47" s="56">
        <f t="shared" si="24"/>
        <v>23895.537</v>
      </c>
      <c r="G47" s="56">
        <f t="shared" si="24"/>
        <v>0</v>
      </c>
      <c r="H47" s="56">
        <f t="shared" si="24"/>
        <v>76.271999999999991</v>
      </c>
      <c r="I47" s="56">
        <f t="shared" si="24"/>
        <v>26.666</v>
      </c>
      <c r="J47" s="56">
        <f t="shared" si="24"/>
        <v>42.021999999999998</v>
      </c>
      <c r="K47" s="56">
        <f t="shared" si="24"/>
        <v>7.5839999999999996</v>
      </c>
      <c r="L47" s="56">
        <f t="shared" si="24"/>
        <v>0</v>
      </c>
      <c r="M47" s="113">
        <f t="shared" si="1"/>
        <v>3574.6257473253613</v>
      </c>
      <c r="N47" s="57"/>
      <c r="O47" s="114"/>
      <c r="P47" s="114"/>
      <c r="Q47" s="114"/>
      <c r="R47" s="114"/>
      <c r="S47" s="114"/>
      <c r="T47" s="114"/>
      <c r="U47" s="114"/>
      <c r="V47" s="114"/>
      <c r="W47" s="114"/>
    </row>
    <row r="49" spans="1:23" s="24" customFormat="1" ht="25.5" customHeight="1">
      <c r="A49" s="200" t="s">
        <v>70</v>
      </c>
      <c r="B49" s="200" t="s">
        <v>14</v>
      </c>
      <c r="C49" s="201" t="s">
        <v>71</v>
      </c>
      <c r="D49" s="201"/>
      <c r="E49" s="201"/>
      <c r="F49" s="201"/>
      <c r="G49" s="201"/>
      <c r="H49" s="202" t="s">
        <v>72</v>
      </c>
      <c r="I49" s="202"/>
      <c r="J49" s="202"/>
      <c r="K49" s="202"/>
      <c r="L49" s="202"/>
      <c r="M49" s="203" t="s">
        <v>73</v>
      </c>
      <c r="N49" s="204" t="s">
        <v>74</v>
      </c>
      <c r="O49" s="205"/>
      <c r="P49" s="205"/>
      <c r="Q49" s="205"/>
      <c r="R49" s="206"/>
      <c r="S49" s="196" t="s">
        <v>75</v>
      </c>
      <c r="T49" s="196"/>
      <c r="U49" s="196"/>
      <c r="V49" s="196"/>
      <c r="W49" s="196"/>
    </row>
    <row r="50" spans="1:23" s="24" customFormat="1" ht="18" customHeight="1">
      <c r="A50" s="200"/>
      <c r="B50" s="200"/>
      <c r="C50" s="46" t="s">
        <v>76</v>
      </c>
      <c r="D50" s="46" t="s">
        <v>6</v>
      </c>
      <c r="E50" s="46" t="s">
        <v>7</v>
      </c>
      <c r="F50" s="46" t="s">
        <v>77</v>
      </c>
      <c r="G50" s="46" t="s">
        <v>9</v>
      </c>
      <c r="H50" s="46" t="s">
        <v>76</v>
      </c>
      <c r="I50" s="46" t="s">
        <v>6</v>
      </c>
      <c r="J50" s="46" t="s">
        <v>7</v>
      </c>
      <c r="K50" s="46" t="s">
        <v>77</v>
      </c>
      <c r="L50" s="46" t="s">
        <v>9</v>
      </c>
      <c r="M50" s="203"/>
      <c r="N50" s="26" t="s">
        <v>76</v>
      </c>
      <c r="O50" s="47" t="s">
        <v>6</v>
      </c>
      <c r="P50" s="47" t="s">
        <v>7</v>
      </c>
      <c r="Q50" s="47" t="s">
        <v>77</v>
      </c>
      <c r="R50" s="47" t="s">
        <v>9</v>
      </c>
      <c r="S50" s="26" t="s">
        <v>76</v>
      </c>
      <c r="T50" s="26" t="s">
        <v>6</v>
      </c>
      <c r="U50" s="26" t="s">
        <v>7</v>
      </c>
      <c r="V50" s="26" t="s">
        <v>77</v>
      </c>
      <c r="W50" s="26" t="s">
        <v>9</v>
      </c>
    </row>
    <row r="51" spans="1:23" s="50" customFormat="1" ht="13.5" customHeight="1">
      <c r="A51" s="48">
        <v>1</v>
      </c>
      <c r="B51" s="49">
        <f t="shared" ref="B51" si="25">+A51+1</f>
        <v>2</v>
      </c>
      <c r="C51" s="49">
        <f>+B51+1</f>
        <v>3</v>
      </c>
      <c r="D51" s="49">
        <f t="shared" ref="D51:W51" si="26">+C51+1</f>
        <v>4</v>
      </c>
      <c r="E51" s="49">
        <f t="shared" si="26"/>
        <v>5</v>
      </c>
      <c r="F51" s="49">
        <f t="shared" si="26"/>
        <v>6</v>
      </c>
      <c r="G51" s="49">
        <f t="shared" si="26"/>
        <v>7</v>
      </c>
      <c r="H51" s="49">
        <f t="shared" si="26"/>
        <v>8</v>
      </c>
      <c r="I51" s="49">
        <f t="shared" si="26"/>
        <v>9</v>
      </c>
      <c r="J51" s="49">
        <f t="shared" si="26"/>
        <v>10</v>
      </c>
      <c r="K51" s="49">
        <f t="shared" si="26"/>
        <v>11</v>
      </c>
      <c r="L51" s="49">
        <f t="shared" si="26"/>
        <v>12</v>
      </c>
      <c r="M51" s="49">
        <f t="shared" si="26"/>
        <v>13</v>
      </c>
      <c r="N51" s="49">
        <f t="shared" si="26"/>
        <v>14</v>
      </c>
      <c r="O51" s="49">
        <f t="shared" si="26"/>
        <v>15</v>
      </c>
      <c r="P51" s="49">
        <f t="shared" si="26"/>
        <v>16</v>
      </c>
      <c r="Q51" s="49">
        <f t="shared" si="26"/>
        <v>17</v>
      </c>
      <c r="R51" s="49">
        <f t="shared" si="26"/>
        <v>18</v>
      </c>
      <c r="S51" s="49">
        <f t="shared" si="26"/>
        <v>19</v>
      </c>
      <c r="T51" s="49">
        <f t="shared" si="26"/>
        <v>20</v>
      </c>
      <c r="U51" s="49">
        <f t="shared" si="26"/>
        <v>21</v>
      </c>
      <c r="V51" s="49">
        <f t="shared" si="26"/>
        <v>22</v>
      </c>
      <c r="W51" s="49">
        <f t="shared" si="26"/>
        <v>23</v>
      </c>
    </row>
    <row r="52" spans="1:23" ht="15" customHeight="1">
      <c r="A52" s="197" t="str">
        <f>'П1.5'!I4</f>
        <v>Факт 2 полугодие 2025г.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9"/>
    </row>
    <row r="53" spans="1:23" s="24" customFormat="1">
      <c r="A53" s="134">
        <v>1</v>
      </c>
      <c r="B53" s="135" t="s">
        <v>16</v>
      </c>
      <c r="C53" s="56">
        <f>SUM(D53:G53)</f>
        <v>1008.027</v>
      </c>
      <c r="D53" s="56">
        <f>D55+D56</f>
        <v>142.54499999999999</v>
      </c>
      <c r="E53" s="56">
        <f>SUM(E54:E57)</f>
        <v>0</v>
      </c>
      <c r="F53" s="56">
        <f>F56+F57+F60+F55</f>
        <v>865.48200000000008</v>
      </c>
      <c r="G53" s="56">
        <f>G56+G57+G60+G55</f>
        <v>0</v>
      </c>
      <c r="H53" s="56">
        <f>SUM(I53:L53)</f>
        <v>0.28499999999999998</v>
      </c>
      <c r="I53" s="56">
        <f>I55+I56</f>
        <v>4.1000000000000002E-2</v>
      </c>
      <c r="J53" s="56">
        <f>J55+J56</f>
        <v>0</v>
      </c>
      <c r="K53" s="56">
        <f>K56+K57+K60+K55</f>
        <v>0.24399999999999999</v>
      </c>
      <c r="L53" s="56">
        <f>SUM(L54:L60)</f>
        <v>0</v>
      </c>
      <c r="M53" s="113">
        <f>C53/H53</f>
        <v>3536.9368421052636</v>
      </c>
      <c r="N53" s="57"/>
      <c r="O53" s="114"/>
      <c r="P53" s="114"/>
      <c r="Q53" s="114"/>
      <c r="R53" s="114"/>
      <c r="S53" s="114"/>
      <c r="T53" s="114"/>
      <c r="U53" s="114"/>
      <c r="V53" s="114"/>
      <c r="W53" s="114"/>
    </row>
    <row r="54" spans="1:23">
      <c r="A54" s="136" t="s">
        <v>25</v>
      </c>
      <c r="B54" s="137" t="s">
        <v>17</v>
      </c>
      <c r="C54" s="56"/>
      <c r="D54" s="51"/>
      <c r="E54" s="51"/>
      <c r="F54" s="51"/>
      <c r="G54" s="51"/>
      <c r="H54" s="56"/>
      <c r="I54" s="51"/>
      <c r="J54" s="51"/>
      <c r="K54" s="51"/>
      <c r="L54" s="51"/>
      <c r="M54" s="113"/>
      <c r="N54" s="57"/>
      <c r="O54" s="52"/>
      <c r="P54" s="52"/>
      <c r="Q54" s="52"/>
      <c r="R54" s="52"/>
      <c r="S54" s="53"/>
      <c r="T54" s="54"/>
      <c r="U54" s="54"/>
      <c r="V54" s="54"/>
      <c r="W54" s="54"/>
    </row>
    <row r="55" spans="1:23" s="24" customFormat="1" ht="13.5" customHeight="1">
      <c r="A55" s="136" t="s">
        <v>78</v>
      </c>
      <c r="B55" s="137" t="s">
        <v>79</v>
      </c>
      <c r="C55" s="56">
        <f>D55+F55</f>
        <v>67.33</v>
      </c>
      <c r="D55" s="51"/>
      <c r="E55" s="51"/>
      <c r="F55" s="51">
        <v>67.33</v>
      </c>
      <c r="G55" s="51"/>
      <c r="H55" s="56">
        <f>I55+K55</f>
        <v>1.7999999999999999E-2</v>
      </c>
      <c r="I55" s="51"/>
      <c r="J55" s="51"/>
      <c r="K55" s="51">
        <v>1.7999999999999999E-2</v>
      </c>
      <c r="L55" s="51"/>
      <c r="M55" s="113">
        <f t="shared" ref="M55:M56" si="27">C55/H55</f>
        <v>3740.5555555555557</v>
      </c>
      <c r="N55" s="57"/>
      <c r="O55" s="52"/>
      <c r="P55" s="52"/>
      <c r="Q55" s="52"/>
      <c r="R55" s="52"/>
      <c r="S55" s="53"/>
      <c r="T55" s="54"/>
      <c r="U55" s="54"/>
      <c r="V55" s="54"/>
      <c r="W55" s="54"/>
    </row>
    <row r="56" spans="1:23" s="24" customFormat="1">
      <c r="A56" s="136" t="s">
        <v>80</v>
      </c>
      <c r="B56" s="137" t="s">
        <v>81</v>
      </c>
      <c r="C56" s="56">
        <f>SUM(D56:G56)</f>
        <v>921.74599999999998</v>
      </c>
      <c r="D56" s="51">
        <v>142.54499999999999</v>
      </c>
      <c r="E56" s="51"/>
      <c r="F56" s="51">
        <v>779.20100000000002</v>
      </c>
      <c r="G56" s="51"/>
      <c r="H56" s="56">
        <f>SUM(I56:L56)</f>
        <v>0.26200000000000001</v>
      </c>
      <c r="I56" s="51">
        <v>4.1000000000000002E-2</v>
      </c>
      <c r="J56" s="51"/>
      <c r="K56" s="51">
        <v>0.221</v>
      </c>
      <c r="L56" s="51"/>
      <c r="M56" s="113">
        <f t="shared" si="27"/>
        <v>3518.1145038167938</v>
      </c>
      <c r="N56" s="57"/>
      <c r="O56" s="52"/>
      <c r="P56" s="52"/>
      <c r="Q56" s="52"/>
      <c r="R56" s="52"/>
      <c r="S56" s="53"/>
      <c r="T56" s="54"/>
      <c r="U56" s="54"/>
      <c r="V56" s="54"/>
      <c r="W56" s="54"/>
    </row>
    <row r="57" spans="1:23" s="24" customFormat="1">
      <c r="A57" s="136" t="s">
        <v>82</v>
      </c>
      <c r="B57" s="137" t="s">
        <v>83</v>
      </c>
      <c r="C57" s="56">
        <f>SUM(D57:F57)</f>
        <v>0</v>
      </c>
      <c r="D57" s="51"/>
      <c r="E57" s="51"/>
      <c r="F57" s="51"/>
      <c r="G57" s="51"/>
      <c r="H57" s="56">
        <f>SUM(J57:K57)</f>
        <v>0</v>
      </c>
      <c r="I57" s="51"/>
      <c r="J57" s="51"/>
      <c r="K57" s="51"/>
      <c r="L57" s="51"/>
      <c r="M57" s="113"/>
      <c r="N57" s="57"/>
      <c r="O57" s="52"/>
      <c r="P57" s="52"/>
      <c r="Q57" s="52"/>
      <c r="R57" s="52"/>
      <c r="S57" s="53"/>
      <c r="T57" s="54"/>
      <c r="U57" s="54"/>
      <c r="V57" s="54"/>
      <c r="W57" s="54"/>
    </row>
    <row r="58" spans="1:23" s="24" customFormat="1">
      <c r="A58" s="136" t="s">
        <v>26</v>
      </c>
      <c r="B58" s="137" t="s">
        <v>18</v>
      </c>
      <c r="C58" s="56"/>
      <c r="D58" s="51"/>
      <c r="E58" s="51"/>
      <c r="F58" s="51"/>
      <c r="G58" s="51"/>
      <c r="H58" s="56"/>
      <c r="I58" s="51"/>
      <c r="J58" s="51"/>
      <c r="K58" s="51"/>
      <c r="L58" s="51"/>
      <c r="M58" s="113"/>
      <c r="N58" s="57"/>
      <c r="O58" s="52"/>
      <c r="P58" s="52"/>
      <c r="Q58" s="52"/>
      <c r="R58" s="52"/>
      <c r="S58" s="53"/>
      <c r="T58" s="54"/>
      <c r="U58" s="54"/>
      <c r="V58" s="54"/>
      <c r="W58" s="54"/>
    </row>
    <row r="59" spans="1:23" s="24" customFormat="1">
      <c r="A59" s="136" t="s">
        <v>84</v>
      </c>
      <c r="B59" s="137" t="s">
        <v>79</v>
      </c>
      <c r="C59" s="56"/>
      <c r="D59" s="51"/>
      <c r="E59" s="51"/>
      <c r="F59" s="51"/>
      <c r="G59" s="51"/>
      <c r="H59" s="56"/>
      <c r="I59" s="51"/>
      <c r="J59" s="51"/>
      <c r="K59" s="51"/>
      <c r="L59" s="51"/>
      <c r="M59" s="113"/>
      <c r="N59" s="57"/>
      <c r="O59" s="52"/>
      <c r="P59" s="52"/>
      <c r="Q59" s="52"/>
      <c r="R59" s="52"/>
      <c r="S59" s="53"/>
      <c r="T59" s="54"/>
      <c r="U59" s="54"/>
      <c r="V59" s="54"/>
      <c r="W59" s="54"/>
    </row>
    <row r="60" spans="1:23" s="24" customFormat="1">
      <c r="A60" s="136" t="s">
        <v>85</v>
      </c>
      <c r="B60" s="137" t="s">
        <v>86</v>
      </c>
      <c r="C60" s="56">
        <f>D60+F60</f>
        <v>18.951000000000001</v>
      </c>
      <c r="D60" s="51"/>
      <c r="E60" s="51"/>
      <c r="F60" s="51">
        <v>18.951000000000001</v>
      </c>
      <c r="G60" s="51"/>
      <c r="H60" s="56">
        <f>I60+K60</f>
        <v>5.0000000000000001E-3</v>
      </c>
      <c r="I60" s="51"/>
      <c r="J60" s="51"/>
      <c r="K60" s="51">
        <v>5.0000000000000001E-3</v>
      </c>
      <c r="L60" s="51"/>
      <c r="M60" s="113">
        <f t="shared" ref="M60:M61" si="28">C60/H60</f>
        <v>3790.2</v>
      </c>
      <c r="N60" s="57"/>
      <c r="O60" s="114"/>
      <c r="P60" s="114"/>
      <c r="Q60" s="114"/>
      <c r="R60" s="114"/>
      <c r="S60" s="114"/>
      <c r="T60" s="114"/>
      <c r="U60" s="114"/>
      <c r="V60" s="114"/>
      <c r="W60" s="114"/>
    </row>
    <row r="61" spans="1:23" s="24" customFormat="1">
      <c r="A61" s="134" t="s">
        <v>19</v>
      </c>
      <c r="B61" s="138" t="s">
        <v>20</v>
      </c>
      <c r="C61" s="56">
        <f>C66+C73</f>
        <v>240253.95600000001</v>
      </c>
      <c r="D61" s="56">
        <f>D66+D73</f>
        <v>94871.236999999994</v>
      </c>
      <c r="E61" s="56">
        <f>E66+E73</f>
        <v>118481.54399999999</v>
      </c>
      <c r="F61" s="56">
        <f>F66+F73</f>
        <v>26901.174999999999</v>
      </c>
      <c r="G61" s="56"/>
      <c r="H61" s="56">
        <f>I61+J61+K61</f>
        <v>66.213999999999999</v>
      </c>
      <c r="I61" s="56">
        <f>I66+I73</f>
        <v>25.938999999999993</v>
      </c>
      <c r="J61" s="56">
        <f>J66+J73</f>
        <v>31.871000000000002</v>
      </c>
      <c r="K61" s="56">
        <f>K66+K73</f>
        <v>8.4039999999999999</v>
      </c>
      <c r="L61" s="56"/>
      <c r="M61" s="113">
        <f t="shared" si="28"/>
        <v>3628.4464916784973</v>
      </c>
      <c r="N61" s="57"/>
      <c r="O61" s="114"/>
      <c r="P61" s="114"/>
      <c r="Q61" s="114"/>
      <c r="R61" s="114"/>
      <c r="S61" s="114"/>
      <c r="T61" s="114"/>
      <c r="U61" s="114"/>
      <c r="V61" s="114"/>
      <c r="W61" s="114"/>
    </row>
    <row r="62" spans="1:23" s="24" customFormat="1">
      <c r="A62" s="136" t="s">
        <v>42</v>
      </c>
      <c r="B62" s="55" t="s">
        <v>87</v>
      </c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113"/>
      <c r="N62" s="57"/>
      <c r="O62" s="114"/>
      <c r="P62" s="114"/>
      <c r="Q62" s="114"/>
      <c r="R62" s="114"/>
      <c r="S62" s="114"/>
      <c r="T62" s="114"/>
      <c r="U62" s="114"/>
      <c r="V62" s="114"/>
      <c r="W62" s="114"/>
    </row>
    <row r="63" spans="1:23">
      <c r="A63" s="139"/>
      <c r="B63" s="55" t="s">
        <v>88</v>
      </c>
      <c r="C63" s="56"/>
      <c r="D63" s="51"/>
      <c r="E63" s="51"/>
      <c r="F63" s="51"/>
      <c r="G63" s="51"/>
      <c r="H63" s="56"/>
      <c r="I63" s="51"/>
      <c r="J63" s="51"/>
      <c r="K63" s="51"/>
      <c r="L63" s="51"/>
      <c r="M63" s="113"/>
      <c r="N63" s="57"/>
      <c r="O63" s="52"/>
      <c r="P63" s="52"/>
      <c r="Q63" s="52"/>
      <c r="R63" s="52"/>
      <c r="S63" s="58"/>
      <c r="T63" s="54"/>
      <c r="U63" s="54"/>
      <c r="V63" s="54"/>
      <c r="W63" s="54"/>
    </row>
    <row r="64" spans="1:23">
      <c r="A64" s="139"/>
      <c r="B64" s="55" t="s">
        <v>89</v>
      </c>
      <c r="C64" s="56"/>
      <c r="D64" s="51"/>
      <c r="E64" s="51"/>
      <c r="F64" s="51"/>
      <c r="G64" s="51"/>
      <c r="H64" s="56"/>
      <c r="I64" s="51"/>
      <c r="J64" s="51"/>
      <c r="K64" s="51"/>
      <c r="L64" s="51"/>
      <c r="M64" s="113"/>
      <c r="N64" s="57"/>
      <c r="O64" s="52"/>
      <c r="P64" s="52"/>
      <c r="Q64" s="52"/>
      <c r="R64" s="52"/>
      <c r="S64" s="58"/>
      <c r="T64" s="54"/>
      <c r="U64" s="54"/>
      <c r="V64" s="54"/>
      <c r="W64" s="54"/>
    </row>
    <row r="65" spans="1:23">
      <c r="A65" s="136"/>
      <c r="B65" s="55" t="s">
        <v>90</v>
      </c>
      <c r="C65" s="56"/>
      <c r="D65" s="51"/>
      <c r="E65" s="51"/>
      <c r="F65" s="51"/>
      <c r="G65" s="51"/>
      <c r="H65" s="56"/>
      <c r="I65" s="51"/>
      <c r="J65" s="51"/>
      <c r="K65" s="51"/>
      <c r="L65" s="51"/>
      <c r="M65" s="113"/>
      <c r="N65" s="57"/>
      <c r="O65" s="52"/>
      <c r="P65" s="52"/>
      <c r="Q65" s="52"/>
      <c r="R65" s="52"/>
      <c r="S65" s="58"/>
      <c r="T65" s="54"/>
      <c r="U65" s="54"/>
      <c r="V65" s="54"/>
      <c r="W65" s="54"/>
    </row>
    <row r="66" spans="1:23" s="24" customFormat="1">
      <c r="A66" s="136" t="s">
        <v>46</v>
      </c>
      <c r="B66" s="140" t="s">
        <v>91</v>
      </c>
      <c r="C66" s="56">
        <f t="shared" ref="C66" si="29">D66+E66+F66</f>
        <v>43275.358</v>
      </c>
      <c r="D66" s="56">
        <f>SUM(D67:D72)</f>
        <v>9039.1010000000006</v>
      </c>
      <c r="E66" s="56">
        <f t="shared" ref="E66:F66" si="30">SUM(E67:E72)</f>
        <v>26189.239999999998</v>
      </c>
      <c r="F66" s="56">
        <f t="shared" si="30"/>
        <v>8047.0169999999998</v>
      </c>
      <c r="G66" s="56"/>
      <c r="H66" s="56">
        <f t="shared" ref="H66" si="31">I66+J66+K66</f>
        <v>14.154999999999998</v>
      </c>
      <c r="I66" s="56">
        <f>SUM(I67:I72)</f>
        <v>3.476</v>
      </c>
      <c r="J66" s="56">
        <f t="shared" ref="J66" si="32">SUM(J67:J72)</f>
        <v>7.27</v>
      </c>
      <c r="K66" s="56">
        <f>SUM(K67:K72)</f>
        <v>3.4089999999999998</v>
      </c>
      <c r="L66" s="56"/>
      <c r="M66" s="113">
        <f>C66/H66</f>
        <v>3057.2488873189691</v>
      </c>
      <c r="N66" s="57"/>
      <c r="O66" s="114"/>
      <c r="P66" s="114"/>
      <c r="Q66" s="114"/>
      <c r="R66" s="114"/>
      <c r="S66" s="114"/>
      <c r="T66" s="114"/>
      <c r="U66" s="114"/>
      <c r="V66" s="114"/>
      <c r="W66" s="114"/>
    </row>
    <row r="67" spans="1:23">
      <c r="A67" s="136"/>
      <c r="B67" s="221" t="s">
        <v>267</v>
      </c>
      <c r="C67" s="56">
        <f t="shared" ref="C67:C71" si="33">D67+E67+F67</f>
        <v>7289.1659999999993</v>
      </c>
      <c r="D67" s="59">
        <v>255.00800000000001</v>
      </c>
      <c r="E67" s="59">
        <v>1957.404</v>
      </c>
      <c r="F67" s="59">
        <v>5076.7539999999999</v>
      </c>
      <c r="G67" s="51"/>
      <c r="H67" s="56">
        <f t="shared" ref="H67:H72" si="34">I67+J67+K67</f>
        <v>3.3180000000000001</v>
      </c>
      <c r="I67" s="59">
        <v>0.08</v>
      </c>
      <c r="J67" s="59">
        <v>0.66200000000000003</v>
      </c>
      <c r="K67" s="59">
        <v>2.5760000000000001</v>
      </c>
      <c r="L67" s="51"/>
      <c r="M67" s="113">
        <f t="shared" ref="M67:M72" si="35">C67/H67</f>
        <v>2196.8553345388787</v>
      </c>
      <c r="N67" s="57"/>
      <c r="O67" s="60"/>
      <c r="P67" s="60"/>
      <c r="Q67" s="60"/>
      <c r="R67" s="60"/>
      <c r="S67" s="58"/>
      <c r="T67" s="54"/>
      <c r="U67" s="54"/>
      <c r="V67" s="54"/>
      <c r="W67" s="54"/>
    </row>
    <row r="68" spans="1:23">
      <c r="A68" s="136"/>
      <c r="B68" s="221" t="s">
        <v>232</v>
      </c>
      <c r="C68" s="56">
        <f t="shared" si="33"/>
        <v>5108.4380000000001</v>
      </c>
      <c r="D68" s="59">
        <v>5104.2139999999999</v>
      </c>
      <c r="E68" s="59"/>
      <c r="F68" s="59">
        <v>4.2240000000000002</v>
      </c>
      <c r="G68" s="51"/>
      <c r="H68" s="56">
        <f t="shared" si="34"/>
        <v>1.3959999999999999</v>
      </c>
      <c r="I68" s="59">
        <v>1.395</v>
      </c>
      <c r="J68" s="59"/>
      <c r="K68" s="59">
        <v>1E-3</v>
      </c>
      <c r="L68" s="51"/>
      <c r="M68" s="113">
        <f t="shared" si="35"/>
        <v>3659.3395415472783</v>
      </c>
      <c r="N68" s="57"/>
      <c r="O68" s="60"/>
      <c r="P68" s="60"/>
      <c r="Q68" s="60"/>
      <c r="R68" s="60"/>
      <c r="S68" s="58"/>
      <c r="T68" s="58"/>
      <c r="U68" s="54"/>
      <c r="V68" s="54"/>
      <c r="W68" s="54"/>
    </row>
    <row r="69" spans="1:23">
      <c r="A69" s="136"/>
      <c r="B69" s="219" t="s">
        <v>278</v>
      </c>
      <c r="C69" s="56">
        <f t="shared" si="33"/>
        <v>469.94099999999997</v>
      </c>
      <c r="D69" s="51"/>
      <c r="E69" s="59"/>
      <c r="F69" s="59">
        <v>469.94099999999997</v>
      </c>
      <c r="G69" s="51"/>
      <c r="H69" s="56">
        <f t="shared" si="34"/>
        <v>0.159</v>
      </c>
      <c r="I69" s="59"/>
      <c r="J69" s="59"/>
      <c r="K69" s="59">
        <v>0.159</v>
      </c>
      <c r="L69" s="51"/>
      <c r="M69" s="113">
        <f t="shared" si="35"/>
        <v>2955.6037735849054</v>
      </c>
      <c r="N69" s="57"/>
      <c r="O69" s="60"/>
      <c r="P69" s="60"/>
      <c r="Q69" s="60"/>
      <c r="R69" s="60"/>
      <c r="S69" s="58"/>
      <c r="T69" s="58"/>
      <c r="U69" s="54"/>
      <c r="V69" s="54"/>
      <c r="W69" s="54"/>
    </row>
    <row r="70" spans="1:23">
      <c r="A70" s="136"/>
      <c r="B70" s="221" t="s">
        <v>279</v>
      </c>
      <c r="C70" s="56">
        <f t="shared" si="33"/>
        <v>326.78399999999999</v>
      </c>
      <c r="D70" s="51"/>
      <c r="E70" s="51"/>
      <c r="F70" s="59">
        <v>326.78399999999999</v>
      </c>
      <c r="G70" s="51"/>
      <c r="H70" s="56">
        <f t="shared" si="34"/>
        <v>0.11</v>
      </c>
      <c r="I70" s="59"/>
      <c r="J70" s="59"/>
      <c r="K70" s="59">
        <v>0.11</v>
      </c>
      <c r="L70" s="51"/>
      <c r="M70" s="113">
        <f t="shared" si="35"/>
        <v>2970.7636363636361</v>
      </c>
      <c r="N70" s="57"/>
      <c r="O70" s="60"/>
      <c r="P70" s="60"/>
      <c r="Q70" s="60"/>
      <c r="R70" s="60"/>
      <c r="S70" s="58"/>
      <c r="T70" s="58"/>
      <c r="U70" s="54"/>
      <c r="V70" s="54"/>
      <c r="W70" s="54"/>
    </row>
    <row r="71" spans="1:23">
      <c r="A71" s="136"/>
      <c r="B71" s="219" t="str">
        <f>B26</f>
        <v>ЗАО "ЭПК"</v>
      </c>
      <c r="C71" s="56">
        <f t="shared" si="33"/>
        <v>24537.162</v>
      </c>
      <c r="D71" s="51">
        <v>119.502</v>
      </c>
      <c r="E71" s="51">
        <v>22839.883999999998</v>
      </c>
      <c r="F71" s="51">
        <v>1577.7760000000001</v>
      </c>
      <c r="G71" s="51"/>
      <c r="H71" s="56">
        <f t="shared" si="34"/>
        <v>6.5940000000000003</v>
      </c>
      <c r="I71" s="51">
        <v>0.04</v>
      </c>
      <c r="J71" s="51">
        <v>6.1280000000000001</v>
      </c>
      <c r="K71" s="51">
        <v>0.42599999999999999</v>
      </c>
      <c r="L71" s="51"/>
      <c r="M71" s="113">
        <f t="shared" si="35"/>
        <v>3721.1346678798905</v>
      </c>
      <c r="N71" s="57"/>
      <c r="O71" s="60"/>
      <c r="P71" s="60"/>
      <c r="Q71" s="60"/>
      <c r="R71" s="60"/>
      <c r="S71" s="58"/>
      <c r="T71" s="54"/>
      <c r="U71" s="54"/>
      <c r="V71" s="54"/>
      <c r="W71" s="54"/>
    </row>
    <row r="72" spans="1:23" ht="14.25" customHeight="1">
      <c r="A72" s="136"/>
      <c r="B72" s="222" t="s">
        <v>254</v>
      </c>
      <c r="C72" s="56">
        <f t="shared" ref="C72" si="36">D72+F72+E72</f>
        <v>5543.8670000000002</v>
      </c>
      <c r="D72" s="51">
        <v>3560.377</v>
      </c>
      <c r="E72" s="51">
        <v>1391.952</v>
      </c>
      <c r="F72" s="51">
        <v>591.53800000000001</v>
      </c>
      <c r="G72" s="51"/>
      <c r="H72" s="56">
        <f t="shared" si="34"/>
        <v>2.5779999999999998</v>
      </c>
      <c r="I72" s="51">
        <v>1.9610000000000001</v>
      </c>
      <c r="J72" s="51">
        <v>0.48</v>
      </c>
      <c r="K72" s="51">
        <v>0.13700000000000001</v>
      </c>
      <c r="L72" s="51"/>
      <c r="M72" s="113">
        <f t="shared" si="35"/>
        <v>2150.4526764934058</v>
      </c>
      <c r="N72" s="57"/>
      <c r="O72" s="60"/>
      <c r="P72" s="60"/>
      <c r="Q72" s="60"/>
      <c r="R72" s="60"/>
      <c r="S72" s="58"/>
      <c r="T72" s="58"/>
      <c r="U72" s="58"/>
      <c r="V72" s="58"/>
      <c r="W72" s="54"/>
    </row>
    <row r="73" spans="1:23" s="24" customFormat="1">
      <c r="A73" s="136" t="s">
        <v>92</v>
      </c>
      <c r="B73" s="220" t="s">
        <v>93</v>
      </c>
      <c r="C73" s="56">
        <f>D73+E73+F73</f>
        <v>196978.598</v>
      </c>
      <c r="D73" s="56">
        <f>SUM(D74:D83)</f>
        <v>85832.135999999999</v>
      </c>
      <c r="E73" s="56">
        <f>SUM(E74:E83)</f>
        <v>92292.303999999989</v>
      </c>
      <c r="F73" s="56">
        <f>SUM(F74:F83)</f>
        <v>18854.157999999999</v>
      </c>
      <c r="G73" s="56"/>
      <c r="H73" s="56">
        <f>I73+J73+K73</f>
        <v>52.05899999999999</v>
      </c>
      <c r="I73" s="56">
        <f>SUM(I74:I83)</f>
        <v>22.462999999999994</v>
      </c>
      <c r="J73" s="56">
        <f>SUM(J74:J83)</f>
        <v>24.601000000000003</v>
      </c>
      <c r="K73" s="56">
        <f>SUM(K74:K83)</f>
        <v>4.9950000000000001</v>
      </c>
      <c r="L73" s="56"/>
      <c r="M73" s="113">
        <f t="shared" ref="M73:M92" si="37">C73/H73</f>
        <v>3783.7568528016295</v>
      </c>
      <c r="N73" s="57"/>
      <c r="O73" s="114"/>
      <c r="P73" s="114"/>
      <c r="Q73" s="114"/>
      <c r="R73" s="114"/>
      <c r="S73" s="114"/>
      <c r="T73" s="114"/>
      <c r="U73" s="114"/>
      <c r="V73" s="114"/>
      <c r="W73" s="114"/>
    </row>
    <row r="74" spans="1:23" s="24" customFormat="1">
      <c r="A74" s="136"/>
      <c r="B74" s="221" t="s">
        <v>230</v>
      </c>
      <c r="C74" s="56">
        <f>D74+F74+E74</f>
        <v>20771.687999999998</v>
      </c>
      <c r="D74" s="51">
        <v>16159.005999999999</v>
      </c>
      <c r="E74" s="51"/>
      <c r="F74" s="51">
        <v>4612.6819999999998</v>
      </c>
      <c r="G74" s="51"/>
      <c r="H74" s="56">
        <f t="shared" ref="H74:H91" si="38">I74+J74+K74</f>
        <v>5.3310000000000004</v>
      </c>
      <c r="I74" s="59">
        <v>4.1280000000000001</v>
      </c>
      <c r="J74" s="59"/>
      <c r="K74" s="59">
        <v>1.2030000000000001</v>
      </c>
      <c r="L74" s="51"/>
      <c r="M74" s="113">
        <f t="shared" si="37"/>
        <v>3896.3961733258293</v>
      </c>
      <c r="N74" s="57"/>
      <c r="O74" s="114"/>
      <c r="P74" s="114"/>
      <c r="Q74" s="114"/>
      <c r="R74" s="114"/>
      <c r="S74" s="114"/>
      <c r="T74" s="114"/>
      <c r="U74" s="114"/>
      <c r="V74" s="114"/>
      <c r="W74" s="114"/>
    </row>
    <row r="75" spans="1:23" ht="14.25" hidden="1" customHeight="1">
      <c r="A75" s="136"/>
      <c r="B75" s="221" t="s">
        <v>233</v>
      </c>
      <c r="C75" s="56">
        <f t="shared" ref="C75" si="39">D75+E75+F75</f>
        <v>0</v>
      </c>
      <c r="D75" s="59"/>
      <c r="E75" s="59"/>
      <c r="F75" s="59"/>
      <c r="G75" s="51"/>
      <c r="H75" s="56">
        <f>I75+J75+K75</f>
        <v>0</v>
      </c>
      <c r="I75" s="59"/>
      <c r="J75" s="59"/>
      <c r="K75" s="59"/>
      <c r="L75" s="51"/>
      <c r="M75" s="113" t="e">
        <f t="shared" si="37"/>
        <v>#DIV/0!</v>
      </c>
      <c r="N75" s="57"/>
      <c r="O75" s="60"/>
      <c r="P75" s="60"/>
      <c r="Q75" s="60"/>
      <c r="R75" s="60"/>
      <c r="S75" s="58"/>
      <c r="T75" s="58"/>
      <c r="U75" s="58"/>
      <c r="V75" s="58"/>
      <c r="W75" s="54"/>
    </row>
    <row r="76" spans="1:23" ht="14.25" hidden="1" customHeight="1">
      <c r="A76" s="136"/>
      <c r="B76" s="221" t="s">
        <v>274</v>
      </c>
      <c r="C76" s="56">
        <f t="shared" ref="C76:C79" si="40">D76+F76+E76</f>
        <v>0</v>
      </c>
      <c r="D76" s="51">
        <v>0</v>
      </c>
      <c r="E76" s="51"/>
      <c r="F76" s="51"/>
      <c r="G76" s="51"/>
      <c r="H76" s="56">
        <f t="shared" ref="H76:H83" si="41">I76+J76+K76</f>
        <v>0</v>
      </c>
      <c r="I76" s="51">
        <v>0</v>
      </c>
      <c r="J76" s="51"/>
      <c r="K76" s="51"/>
      <c r="L76" s="51"/>
      <c r="M76" s="113">
        <v>0</v>
      </c>
      <c r="N76" s="57"/>
      <c r="O76" s="60"/>
      <c r="P76" s="60"/>
      <c r="Q76" s="60"/>
      <c r="R76" s="60"/>
      <c r="S76" s="58"/>
      <c r="T76" s="58"/>
      <c r="U76" s="58"/>
      <c r="V76" s="58"/>
      <c r="W76" s="54"/>
    </row>
    <row r="77" spans="1:23" ht="14.25" customHeight="1">
      <c r="A77" s="136"/>
      <c r="B77" s="221" t="s">
        <v>231</v>
      </c>
      <c r="C77" s="56">
        <f t="shared" si="40"/>
        <v>20312.835999999999</v>
      </c>
      <c r="D77" s="51">
        <v>20312.835999999999</v>
      </c>
      <c r="E77" s="51"/>
      <c r="F77" s="51"/>
      <c r="G77" s="51"/>
      <c r="H77" s="56">
        <f t="shared" si="41"/>
        <v>4.907</v>
      </c>
      <c r="I77" s="51">
        <v>4.907</v>
      </c>
      <c r="J77" s="51"/>
      <c r="K77" s="51"/>
      <c r="L77" s="51"/>
      <c r="M77" s="113">
        <f t="shared" si="37"/>
        <v>4139.5630731607907</v>
      </c>
      <c r="N77" s="57"/>
      <c r="O77" s="60"/>
      <c r="P77" s="60"/>
      <c r="Q77" s="60"/>
      <c r="R77" s="60"/>
      <c r="S77" s="58"/>
      <c r="T77" s="58"/>
      <c r="U77" s="58"/>
      <c r="V77" s="58"/>
      <c r="W77" s="54"/>
    </row>
    <row r="78" spans="1:23" ht="14.25" customHeight="1">
      <c r="A78" s="136"/>
      <c r="B78" s="222" t="s">
        <v>254</v>
      </c>
      <c r="C78" s="56">
        <f t="shared" si="40"/>
        <v>122307.212</v>
      </c>
      <c r="D78" s="51">
        <v>21178.648000000001</v>
      </c>
      <c r="E78" s="51">
        <v>90317.074999999997</v>
      </c>
      <c r="F78" s="51">
        <v>10811.489</v>
      </c>
      <c r="G78" s="51"/>
      <c r="H78" s="56">
        <f t="shared" si="41"/>
        <v>33.643000000000001</v>
      </c>
      <c r="I78" s="51">
        <v>6.0659999999999998</v>
      </c>
      <c r="J78" s="51">
        <v>24.05</v>
      </c>
      <c r="K78" s="51">
        <v>3.5270000000000001</v>
      </c>
      <c r="L78" s="166"/>
      <c r="M78" s="113">
        <f t="shared" si="37"/>
        <v>3635.4430936598997</v>
      </c>
      <c r="N78" s="57"/>
      <c r="O78" s="60"/>
      <c r="P78" s="60"/>
      <c r="Q78" s="60"/>
      <c r="R78" s="60"/>
      <c r="S78" s="58"/>
      <c r="T78" s="58"/>
      <c r="U78" s="58"/>
      <c r="V78" s="58"/>
      <c r="W78" s="54"/>
    </row>
    <row r="79" spans="1:23" ht="14.25" customHeight="1">
      <c r="A79" s="136"/>
      <c r="B79" s="222" t="s">
        <v>299</v>
      </c>
      <c r="C79" s="56">
        <f t="shared" si="40"/>
        <v>228.34800000000001</v>
      </c>
      <c r="D79" s="51"/>
      <c r="E79" s="51">
        <v>228.34800000000001</v>
      </c>
      <c r="F79" s="51"/>
      <c r="G79" s="51"/>
      <c r="H79" s="56">
        <f t="shared" si="41"/>
        <v>6.5000000000000002E-2</v>
      </c>
      <c r="I79" s="51"/>
      <c r="J79" s="51">
        <v>6.5000000000000002E-2</v>
      </c>
      <c r="K79" s="51"/>
      <c r="L79" s="51"/>
      <c r="M79" s="113">
        <f t="shared" si="37"/>
        <v>3513.0461538461541</v>
      </c>
      <c r="N79" s="57"/>
      <c r="O79" s="60"/>
      <c r="P79" s="60"/>
      <c r="Q79" s="60"/>
      <c r="R79" s="60"/>
      <c r="S79" s="58"/>
      <c r="T79" s="58"/>
      <c r="U79" s="58"/>
      <c r="V79" s="58"/>
      <c r="W79" s="54"/>
    </row>
    <row r="80" spans="1:23" ht="14.25" customHeight="1">
      <c r="A80" s="136"/>
      <c r="B80" s="222" t="s">
        <v>268</v>
      </c>
      <c r="C80" s="56">
        <f t="shared" ref="C80" si="42">D80+F80+E80</f>
        <v>10061.097</v>
      </c>
      <c r="D80" s="51">
        <v>10061.097</v>
      </c>
      <c r="E80" s="51"/>
      <c r="F80" s="51"/>
      <c r="G80" s="51"/>
      <c r="H80" s="56">
        <f t="shared" ref="H80:H81" si="43">I80+J80+K80</f>
        <v>2.6469999999999998</v>
      </c>
      <c r="I80" s="51">
        <v>2.6469999999999998</v>
      </c>
      <c r="J80" s="51"/>
      <c r="K80" s="51"/>
      <c r="L80" s="51"/>
      <c r="M80" s="113">
        <f t="shared" ref="M80:M81" si="44">C80/H80</f>
        <v>3800.9433320740463</v>
      </c>
      <c r="N80" s="57"/>
      <c r="O80" s="60"/>
      <c r="P80" s="60"/>
      <c r="Q80" s="60"/>
      <c r="R80" s="60"/>
      <c r="S80" s="58"/>
      <c r="T80" s="58"/>
      <c r="U80" s="58"/>
      <c r="V80" s="58"/>
      <c r="W80" s="54"/>
    </row>
    <row r="81" spans="1:23">
      <c r="A81" s="136"/>
      <c r="B81" s="55" t="str">
        <f>B36</f>
        <v>АО "ЭПК"</v>
      </c>
      <c r="C81" s="56">
        <f t="shared" ref="C81" si="45">D81+E81+F81</f>
        <v>4034.8490000000002</v>
      </c>
      <c r="D81" s="51">
        <v>2474.835</v>
      </c>
      <c r="E81" s="51">
        <v>1560.0139999999999</v>
      </c>
      <c r="F81" s="51"/>
      <c r="G81" s="51"/>
      <c r="H81" s="56">
        <f t="shared" si="43"/>
        <v>0.99699999999999989</v>
      </c>
      <c r="I81" s="51">
        <v>0.58599999999999997</v>
      </c>
      <c r="J81" s="51">
        <v>0.41099999999999998</v>
      </c>
      <c r="K81" s="51"/>
      <c r="L81" s="51"/>
      <c r="M81" s="113">
        <f t="shared" si="44"/>
        <v>4046.98996990973</v>
      </c>
      <c r="N81" s="57"/>
      <c r="O81" s="60"/>
      <c r="P81" s="60"/>
      <c r="Q81" s="60"/>
      <c r="R81" s="60"/>
      <c r="S81" s="58"/>
      <c r="T81" s="54"/>
      <c r="U81" s="54"/>
      <c r="V81" s="54"/>
      <c r="W81" s="54"/>
    </row>
    <row r="82" spans="1:23">
      <c r="A82" s="136"/>
      <c r="B82" s="55" t="s">
        <v>278</v>
      </c>
      <c r="C82" s="56">
        <f t="shared" ref="C82" si="46">D82+E82+F82</f>
        <v>2006.011</v>
      </c>
      <c r="D82" s="51">
        <v>1978.79</v>
      </c>
      <c r="E82" s="51">
        <v>27.221</v>
      </c>
      <c r="F82" s="51"/>
      <c r="G82" s="51"/>
      <c r="H82" s="56">
        <f t="shared" ref="H82" si="47">I82+J82+K82</f>
        <v>0.52200000000000002</v>
      </c>
      <c r="I82" s="51">
        <v>0.48499999999999999</v>
      </c>
      <c r="J82" s="51">
        <v>3.6999999999999998E-2</v>
      </c>
      <c r="K82" s="51"/>
      <c r="L82" s="51"/>
      <c r="M82" s="113">
        <f t="shared" ref="M82" si="48">C82/H82</f>
        <v>3842.9329501915709</v>
      </c>
      <c r="N82" s="57"/>
      <c r="O82" s="60"/>
      <c r="P82" s="60"/>
      <c r="Q82" s="60"/>
      <c r="R82" s="60"/>
      <c r="S82" s="58"/>
      <c r="T82" s="54"/>
      <c r="U82" s="54"/>
      <c r="V82" s="54"/>
      <c r="W82" s="54"/>
    </row>
    <row r="83" spans="1:23" ht="14.25" customHeight="1">
      <c r="A83" s="136"/>
      <c r="B83" s="141" t="s">
        <v>255</v>
      </c>
      <c r="C83" s="56">
        <f>D83+F83+E83</f>
        <v>17256.557000000001</v>
      </c>
      <c r="D83" s="51">
        <v>13666.924000000001</v>
      </c>
      <c r="E83" s="51">
        <v>159.64599999999999</v>
      </c>
      <c r="F83" s="51">
        <v>3429.9870000000001</v>
      </c>
      <c r="G83" s="51"/>
      <c r="H83" s="56">
        <f t="shared" si="41"/>
        <v>3.9470000000000001</v>
      </c>
      <c r="I83" s="59">
        <v>3.6440000000000001</v>
      </c>
      <c r="J83" s="59">
        <v>3.7999999999999999E-2</v>
      </c>
      <c r="K83" s="59">
        <v>0.26500000000000001</v>
      </c>
      <c r="L83" s="51"/>
      <c r="M83" s="113">
        <f t="shared" si="37"/>
        <v>4372.0691664555361</v>
      </c>
      <c r="N83" s="57"/>
      <c r="O83" s="60"/>
      <c r="P83" s="60"/>
      <c r="Q83" s="60"/>
      <c r="R83" s="60"/>
      <c r="S83" s="58"/>
      <c r="T83" s="58"/>
      <c r="U83" s="58"/>
      <c r="V83" s="58"/>
      <c r="W83" s="54"/>
    </row>
    <row r="84" spans="1:23">
      <c r="A84" s="142" t="s">
        <v>94</v>
      </c>
      <c r="B84" s="143" t="s">
        <v>95</v>
      </c>
      <c r="C84" s="56">
        <f>D84+E84+F84</f>
        <v>38629.392</v>
      </c>
      <c r="D84" s="56">
        <f>SUM(D85:D91)</f>
        <v>3734.2139999999999</v>
      </c>
      <c r="E84" s="56">
        <f>SUM(E85:E91)</f>
        <v>34170.858</v>
      </c>
      <c r="F84" s="56">
        <f>SUM(F85:F91)</f>
        <v>724.32</v>
      </c>
      <c r="G84" s="56"/>
      <c r="H84" s="56">
        <f t="shared" si="38"/>
        <v>10.73</v>
      </c>
      <c r="I84" s="56">
        <f>SUM(I85:I91)</f>
        <v>1.1769999999999998</v>
      </c>
      <c r="J84" s="56">
        <f>SUM(J85:J91)</f>
        <v>9.3610000000000007</v>
      </c>
      <c r="K84" s="56">
        <f>SUM(K85:K91)</f>
        <v>0.19199999999999998</v>
      </c>
      <c r="L84" s="56"/>
      <c r="M84" s="113">
        <f t="shared" si="37"/>
        <v>3600.1297297297297</v>
      </c>
      <c r="N84" s="57"/>
      <c r="O84" s="114"/>
      <c r="P84" s="114"/>
      <c r="Q84" s="114"/>
      <c r="R84" s="114"/>
      <c r="S84" s="114"/>
      <c r="T84" s="114"/>
      <c r="U84" s="114"/>
      <c r="V84" s="114"/>
      <c r="W84" s="114"/>
    </row>
    <row r="85" spans="1:23">
      <c r="A85" s="136"/>
      <c r="B85" s="141" t="s">
        <v>275</v>
      </c>
      <c r="C85" s="56">
        <f>D85+E85+F85</f>
        <v>563.74900000000002</v>
      </c>
      <c r="D85" s="51"/>
      <c r="E85" s="51"/>
      <c r="F85" s="51">
        <v>563.74900000000002</v>
      </c>
      <c r="G85" s="51"/>
      <c r="H85" s="56">
        <f t="shared" si="38"/>
        <v>0.14899999999999999</v>
      </c>
      <c r="I85" s="51"/>
      <c r="J85" s="51"/>
      <c r="K85" s="51">
        <v>0.14899999999999999</v>
      </c>
      <c r="L85" s="51"/>
      <c r="M85" s="113">
        <f t="shared" si="37"/>
        <v>3783.55033557047</v>
      </c>
      <c r="N85" s="57"/>
      <c r="O85" s="52"/>
      <c r="P85" s="52"/>
      <c r="Q85" s="52"/>
      <c r="R85" s="52"/>
      <c r="S85" s="58"/>
      <c r="T85" s="54"/>
      <c r="U85" s="54"/>
      <c r="V85" s="54"/>
      <c r="W85" s="54"/>
    </row>
    <row r="86" spans="1:23">
      <c r="A86" s="136"/>
      <c r="B86" s="141" t="s">
        <v>280</v>
      </c>
      <c r="C86" s="56">
        <f>D86+E86+F86</f>
        <v>261.78199999999998</v>
      </c>
      <c r="D86" s="51">
        <v>153.02500000000001</v>
      </c>
      <c r="E86" s="51">
        <v>21.439</v>
      </c>
      <c r="F86" s="51">
        <v>87.317999999999998</v>
      </c>
      <c r="G86" s="51"/>
      <c r="H86" s="56">
        <f t="shared" ref="H86" si="49">I86+J86+K86</f>
        <v>6.4000000000000001E-2</v>
      </c>
      <c r="I86" s="51">
        <v>3.5000000000000003E-2</v>
      </c>
      <c r="J86" s="51">
        <v>6.0000000000000001E-3</v>
      </c>
      <c r="K86" s="51">
        <v>2.3E-2</v>
      </c>
      <c r="L86" s="51"/>
      <c r="M86" s="113">
        <f t="shared" ref="M86" si="50">C86/H86</f>
        <v>4090.3437499999995</v>
      </c>
      <c r="N86" s="57"/>
      <c r="O86" s="52"/>
      <c r="P86" s="52"/>
      <c r="Q86" s="52"/>
      <c r="R86" s="52"/>
      <c r="S86" s="58"/>
      <c r="T86" s="54"/>
      <c r="U86" s="54"/>
      <c r="V86" s="54"/>
      <c r="W86" s="54"/>
    </row>
    <row r="87" spans="1:23">
      <c r="A87" s="136"/>
      <c r="B87" s="141" t="s">
        <v>252</v>
      </c>
      <c r="C87" s="56">
        <f t="shared" ref="C87:C89" si="51">D87+E87+F87</f>
        <v>30023.142</v>
      </c>
      <c r="D87" s="51"/>
      <c r="E87" s="51">
        <v>29949.888999999999</v>
      </c>
      <c r="F87" s="51">
        <v>73.253</v>
      </c>
      <c r="G87" s="51"/>
      <c r="H87" s="56">
        <f t="shared" si="38"/>
        <v>8.3189999999999991</v>
      </c>
      <c r="I87" s="51"/>
      <c r="J87" s="51">
        <v>8.2989999999999995</v>
      </c>
      <c r="K87" s="51">
        <v>0.02</v>
      </c>
      <c r="L87" s="51"/>
      <c r="M87" s="113">
        <f t="shared" si="37"/>
        <v>3608.9844933285253</v>
      </c>
      <c r="N87" s="57"/>
      <c r="O87" s="52"/>
      <c r="P87" s="52"/>
      <c r="Q87" s="52"/>
      <c r="R87" s="52"/>
      <c r="S87" s="58"/>
      <c r="T87" s="54"/>
      <c r="U87" s="54"/>
      <c r="V87" s="54"/>
      <c r="W87" s="54"/>
    </row>
    <row r="88" spans="1:23">
      <c r="A88" s="136"/>
      <c r="B88" s="141" t="s">
        <v>253</v>
      </c>
      <c r="C88" s="56">
        <f t="shared" ref="C88" si="52">D88+E88+F88</f>
        <v>3581.1889999999999</v>
      </c>
      <c r="D88" s="51">
        <v>3581.1889999999999</v>
      </c>
      <c r="E88" s="51"/>
      <c r="F88" s="51"/>
      <c r="G88" s="51"/>
      <c r="H88" s="56">
        <f t="shared" ref="H88" si="53">I88+J88+K88</f>
        <v>1.1419999999999999</v>
      </c>
      <c r="I88" s="51">
        <v>1.1419999999999999</v>
      </c>
      <c r="J88" s="51"/>
      <c r="K88" s="51"/>
      <c r="L88" s="51"/>
      <c r="M88" s="113">
        <f t="shared" ref="M88" si="54">C88/H88</f>
        <v>3135.8922942206655</v>
      </c>
      <c r="N88" s="57"/>
      <c r="O88" s="52"/>
      <c r="P88" s="52"/>
      <c r="Q88" s="52"/>
      <c r="R88" s="52"/>
      <c r="S88" s="58"/>
      <c r="T88" s="54"/>
      <c r="U88" s="54"/>
      <c r="V88" s="54"/>
      <c r="W88" s="54"/>
    </row>
    <row r="89" spans="1:23">
      <c r="A89" s="136"/>
      <c r="B89" s="141" t="s">
        <v>234</v>
      </c>
      <c r="C89" s="56">
        <f t="shared" si="51"/>
        <v>4199.53</v>
      </c>
      <c r="D89" s="51"/>
      <c r="E89" s="51">
        <v>4199.53</v>
      </c>
      <c r="F89" s="51"/>
      <c r="G89" s="51"/>
      <c r="H89" s="56">
        <f t="shared" si="38"/>
        <v>1.056</v>
      </c>
      <c r="I89" s="51"/>
      <c r="J89" s="51">
        <v>1.056</v>
      </c>
      <c r="K89" s="51"/>
      <c r="L89" s="51"/>
      <c r="M89" s="113">
        <f t="shared" si="37"/>
        <v>3976.827651515151</v>
      </c>
      <c r="N89" s="57"/>
      <c r="O89" s="52"/>
      <c r="P89" s="52"/>
      <c r="Q89" s="52"/>
      <c r="R89" s="52"/>
      <c r="S89" s="58"/>
      <c r="T89" s="54"/>
      <c r="U89" s="54"/>
      <c r="V89" s="54"/>
      <c r="W89" s="54"/>
    </row>
    <row r="90" spans="1:23" hidden="1">
      <c r="A90" s="136"/>
      <c r="B90" s="141"/>
      <c r="C90" s="56"/>
      <c r="D90" s="51"/>
      <c r="E90" s="51"/>
      <c r="F90" s="51"/>
      <c r="G90" s="51"/>
      <c r="H90" s="56"/>
      <c r="I90" s="51"/>
      <c r="J90" s="51"/>
      <c r="K90" s="51"/>
      <c r="L90" s="51"/>
      <c r="M90" s="113"/>
      <c r="N90" s="57"/>
      <c r="O90" s="52"/>
      <c r="P90" s="52"/>
      <c r="Q90" s="52"/>
      <c r="R90" s="52"/>
      <c r="S90" s="58"/>
      <c r="T90" s="54"/>
      <c r="U90" s="58"/>
      <c r="V90" s="54"/>
      <c r="W90" s="54"/>
    </row>
    <row r="91" spans="1:23" hidden="1">
      <c r="A91" s="136"/>
      <c r="B91" s="141"/>
      <c r="C91" s="56">
        <f>D91+E91+F91</f>
        <v>0</v>
      </c>
      <c r="D91" s="51"/>
      <c r="E91" s="51"/>
      <c r="F91" s="51"/>
      <c r="G91" s="51"/>
      <c r="H91" s="56">
        <f t="shared" si="38"/>
        <v>0</v>
      </c>
      <c r="I91" s="51"/>
      <c r="J91" s="51"/>
      <c r="K91" s="51"/>
      <c r="L91" s="51"/>
      <c r="M91" s="113">
        <v>0</v>
      </c>
      <c r="N91" s="57"/>
      <c r="O91" s="52"/>
      <c r="P91" s="52"/>
      <c r="Q91" s="52"/>
      <c r="R91" s="52"/>
      <c r="S91" s="58"/>
      <c r="T91" s="54"/>
      <c r="U91" s="58"/>
      <c r="V91" s="54"/>
      <c r="W91" s="54"/>
    </row>
    <row r="92" spans="1:23" s="24" customFormat="1">
      <c r="A92" s="142" t="s">
        <v>96</v>
      </c>
      <c r="B92" s="138" t="s">
        <v>97</v>
      </c>
      <c r="C92" s="56">
        <f t="shared" ref="C92:L92" si="55">C84+C61+C53</f>
        <v>279891.375</v>
      </c>
      <c r="D92" s="56">
        <f t="shared" si="55"/>
        <v>98747.995999999999</v>
      </c>
      <c r="E92" s="56">
        <f t="shared" si="55"/>
        <v>152652.402</v>
      </c>
      <c r="F92" s="56">
        <f t="shared" si="55"/>
        <v>28490.976999999999</v>
      </c>
      <c r="G92" s="56">
        <f t="shared" si="55"/>
        <v>0</v>
      </c>
      <c r="H92" s="56">
        <f t="shared" si="55"/>
        <v>77.228999999999999</v>
      </c>
      <c r="I92" s="56">
        <f t="shared" si="55"/>
        <v>27.156999999999993</v>
      </c>
      <c r="J92" s="56">
        <f t="shared" si="55"/>
        <v>41.231999999999999</v>
      </c>
      <c r="K92" s="56">
        <f t="shared" si="55"/>
        <v>8.84</v>
      </c>
      <c r="L92" s="56">
        <f t="shared" si="55"/>
        <v>0</v>
      </c>
      <c r="M92" s="113">
        <f t="shared" si="37"/>
        <v>3624.1745328827255</v>
      </c>
      <c r="N92" s="57"/>
      <c r="O92" s="114"/>
      <c r="P92" s="114"/>
      <c r="Q92" s="114"/>
      <c r="R92" s="114"/>
      <c r="S92" s="114"/>
      <c r="T92" s="114"/>
      <c r="U92" s="114"/>
      <c r="V92" s="114"/>
      <c r="W92" s="114"/>
    </row>
    <row r="94" spans="1:23" s="24" customFormat="1" ht="25.5" customHeight="1">
      <c r="A94" s="200" t="s">
        <v>70</v>
      </c>
      <c r="B94" s="200" t="s">
        <v>14</v>
      </c>
      <c r="C94" s="201" t="s">
        <v>71</v>
      </c>
      <c r="D94" s="201"/>
      <c r="E94" s="201"/>
      <c r="F94" s="201"/>
      <c r="G94" s="201"/>
      <c r="H94" s="202" t="s">
        <v>72</v>
      </c>
      <c r="I94" s="202"/>
      <c r="J94" s="202"/>
      <c r="K94" s="202"/>
      <c r="L94" s="202"/>
      <c r="M94" s="203" t="s">
        <v>73</v>
      </c>
      <c r="N94" s="204" t="s">
        <v>74</v>
      </c>
      <c r="O94" s="205"/>
      <c r="P94" s="205"/>
      <c r="Q94" s="205"/>
      <c r="R94" s="206"/>
      <c r="S94" s="196" t="s">
        <v>75</v>
      </c>
      <c r="T94" s="196"/>
      <c r="U94" s="196"/>
      <c r="V94" s="196"/>
      <c r="W94" s="196"/>
    </row>
    <row r="95" spans="1:23" s="24" customFormat="1" ht="18" customHeight="1">
      <c r="A95" s="200"/>
      <c r="B95" s="200"/>
      <c r="C95" s="46" t="s">
        <v>76</v>
      </c>
      <c r="D95" s="46" t="s">
        <v>6</v>
      </c>
      <c r="E95" s="46" t="s">
        <v>7</v>
      </c>
      <c r="F95" s="46" t="s">
        <v>77</v>
      </c>
      <c r="G95" s="46" t="s">
        <v>9</v>
      </c>
      <c r="H95" s="46" t="s">
        <v>76</v>
      </c>
      <c r="I95" s="46" t="s">
        <v>6</v>
      </c>
      <c r="J95" s="46" t="s">
        <v>7</v>
      </c>
      <c r="K95" s="46" t="s">
        <v>77</v>
      </c>
      <c r="L95" s="46" t="s">
        <v>9</v>
      </c>
      <c r="M95" s="203"/>
      <c r="N95" s="26" t="s">
        <v>76</v>
      </c>
      <c r="O95" s="47" t="s">
        <v>6</v>
      </c>
      <c r="P95" s="47" t="s">
        <v>7</v>
      </c>
      <c r="Q95" s="47" t="s">
        <v>77</v>
      </c>
      <c r="R95" s="47" t="s">
        <v>9</v>
      </c>
      <c r="S95" s="26" t="s">
        <v>76</v>
      </c>
      <c r="T95" s="26" t="s">
        <v>6</v>
      </c>
      <c r="U95" s="26" t="s">
        <v>7</v>
      </c>
      <c r="V95" s="26" t="s">
        <v>77</v>
      </c>
      <c r="W95" s="26" t="s">
        <v>9</v>
      </c>
    </row>
    <row r="96" spans="1:23" s="50" customFormat="1" ht="13.5" customHeight="1">
      <c r="A96" s="48">
        <v>1</v>
      </c>
      <c r="B96" s="49">
        <f t="shared" ref="B96" si="56">+A96+1</f>
        <v>2</v>
      </c>
      <c r="C96" s="49">
        <f>+B96+1</f>
        <v>3</v>
      </c>
      <c r="D96" s="49">
        <f t="shared" ref="D96:W96" si="57">+C96+1</f>
        <v>4</v>
      </c>
      <c r="E96" s="49">
        <f t="shared" si="57"/>
        <v>5</v>
      </c>
      <c r="F96" s="49">
        <f t="shared" si="57"/>
        <v>6</v>
      </c>
      <c r="G96" s="49">
        <f t="shared" si="57"/>
        <v>7</v>
      </c>
      <c r="H96" s="49">
        <f t="shared" si="57"/>
        <v>8</v>
      </c>
      <c r="I96" s="49">
        <f t="shared" si="57"/>
        <v>9</v>
      </c>
      <c r="J96" s="49">
        <f t="shared" si="57"/>
        <v>10</v>
      </c>
      <c r="K96" s="49">
        <f t="shared" si="57"/>
        <v>11</v>
      </c>
      <c r="L96" s="49">
        <f t="shared" si="57"/>
        <v>12</v>
      </c>
      <c r="M96" s="49">
        <f t="shared" si="57"/>
        <v>13</v>
      </c>
      <c r="N96" s="49">
        <f t="shared" si="57"/>
        <v>14</v>
      </c>
      <c r="O96" s="49">
        <f t="shared" si="57"/>
        <v>15</v>
      </c>
      <c r="P96" s="49">
        <f t="shared" si="57"/>
        <v>16</v>
      </c>
      <c r="Q96" s="49">
        <f t="shared" si="57"/>
        <v>17</v>
      </c>
      <c r="R96" s="49">
        <f t="shared" si="57"/>
        <v>18</v>
      </c>
      <c r="S96" s="49">
        <f t="shared" si="57"/>
        <v>19</v>
      </c>
      <c r="T96" s="49">
        <f t="shared" si="57"/>
        <v>20</v>
      </c>
      <c r="U96" s="49">
        <f t="shared" si="57"/>
        <v>21</v>
      </c>
      <c r="V96" s="49">
        <f t="shared" si="57"/>
        <v>22</v>
      </c>
      <c r="W96" s="49">
        <f t="shared" si="57"/>
        <v>23</v>
      </c>
    </row>
    <row r="97" spans="1:23" ht="15" customHeight="1">
      <c r="A97" s="197" t="str">
        <f>'П1.5'!N4</f>
        <v>ФАКТ 2025 год</v>
      </c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9"/>
    </row>
    <row r="98" spans="1:23" s="24" customFormat="1">
      <c r="A98" s="134">
        <v>1</v>
      </c>
      <c r="B98" s="135" t="s">
        <v>16</v>
      </c>
      <c r="C98" s="56">
        <f>SUM(D98:G98)</f>
        <v>2030.4569999999999</v>
      </c>
      <c r="D98" s="56">
        <f>D100+D101</f>
        <v>300.59899999999999</v>
      </c>
      <c r="E98" s="56">
        <f>SUM(E100:E104)</f>
        <v>0</v>
      </c>
      <c r="F98" s="56">
        <f>F101+F102+F105+F100</f>
        <v>1729.8579999999999</v>
      </c>
      <c r="G98" s="56">
        <f>SUM(G99:G105)</f>
        <v>0</v>
      </c>
      <c r="H98" s="56">
        <f>SUM(I98:L98)</f>
        <v>0.28849999999999998</v>
      </c>
      <c r="I98" s="56">
        <f>I100+I101</f>
        <v>4.3000000000000003E-2</v>
      </c>
      <c r="J98" s="56">
        <f>SUM(J99:J103)</f>
        <v>0</v>
      </c>
      <c r="K98" s="56">
        <f>K101+K102+K105+K100</f>
        <v>0.2455</v>
      </c>
      <c r="L98" s="56">
        <f>SUM(L99:L105)</f>
        <v>0</v>
      </c>
      <c r="M98" s="113">
        <f>C98/H98</f>
        <v>7037.9792027729636</v>
      </c>
      <c r="N98" s="57"/>
      <c r="O98" s="114"/>
      <c r="P98" s="114"/>
      <c r="Q98" s="114"/>
      <c r="R98" s="114"/>
      <c r="S98" s="114"/>
      <c r="T98" s="114"/>
      <c r="U98" s="114"/>
      <c r="V98" s="114"/>
      <c r="W98" s="114"/>
    </row>
    <row r="99" spans="1:23">
      <c r="A99" s="136" t="s">
        <v>25</v>
      </c>
      <c r="B99" s="137" t="s">
        <v>17</v>
      </c>
      <c r="C99" s="56"/>
      <c r="D99" s="51"/>
      <c r="E99" s="51"/>
      <c r="F99" s="51"/>
      <c r="G99" s="51"/>
      <c r="H99" s="56"/>
      <c r="I99" s="51"/>
      <c r="J99" s="51"/>
      <c r="K99" s="51"/>
      <c r="L99" s="51"/>
      <c r="M99" s="113"/>
      <c r="N99" s="57"/>
      <c r="O99" s="52"/>
      <c r="P99" s="52"/>
      <c r="Q99" s="52"/>
      <c r="R99" s="52"/>
      <c r="S99" s="53"/>
      <c r="T99" s="54"/>
      <c r="U99" s="54"/>
      <c r="V99" s="54"/>
      <c r="W99" s="54"/>
    </row>
    <row r="100" spans="1:23" s="24" customFormat="1" ht="13.5" customHeight="1">
      <c r="A100" s="136" t="s">
        <v>78</v>
      </c>
      <c r="B100" s="137" t="s">
        <v>79</v>
      </c>
      <c r="C100" s="56">
        <f>D100+F100</f>
        <v>138.92399999999998</v>
      </c>
      <c r="D100" s="51"/>
      <c r="E100" s="51"/>
      <c r="F100" s="51">
        <f>F55+F11</f>
        <v>138.92399999999998</v>
      </c>
      <c r="G100" s="51"/>
      <c r="H100" s="56">
        <f>I100+K100</f>
        <v>1.9E-2</v>
      </c>
      <c r="I100" s="51"/>
      <c r="J100" s="51"/>
      <c r="K100" s="59">
        <v>1.9E-2</v>
      </c>
      <c r="L100" s="51"/>
      <c r="M100" s="113">
        <f t="shared" ref="M100:M101" si="58">C100/H100</f>
        <v>7311.78947368421</v>
      </c>
      <c r="N100" s="57"/>
      <c r="O100" s="52"/>
      <c r="P100" s="52"/>
      <c r="Q100" s="52"/>
      <c r="R100" s="52"/>
      <c r="S100" s="53"/>
      <c r="T100" s="54"/>
      <c r="U100" s="54"/>
      <c r="V100" s="54"/>
      <c r="W100" s="54"/>
    </row>
    <row r="101" spans="1:23" s="24" customFormat="1">
      <c r="A101" s="136" t="s">
        <v>80</v>
      </c>
      <c r="B101" s="137" t="s">
        <v>81</v>
      </c>
      <c r="C101" s="56">
        <f>SUM(D101:G101)</f>
        <v>1855.7859999999998</v>
      </c>
      <c r="D101" s="51">
        <f>D56+D12</f>
        <v>300.59899999999999</v>
      </c>
      <c r="E101" s="51"/>
      <c r="F101" s="51">
        <f>F56+F12</f>
        <v>1555.1869999999999</v>
      </c>
      <c r="G101" s="51"/>
      <c r="H101" s="56">
        <f>SUM(I101:L101)</f>
        <v>0.26450000000000001</v>
      </c>
      <c r="I101" s="59">
        <v>4.3000000000000003E-2</v>
      </c>
      <c r="J101" s="59"/>
      <c r="K101" s="59">
        <v>0.2215</v>
      </c>
      <c r="L101" s="59"/>
      <c r="M101" s="113">
        <f t="shared" si="58"/>
        <v>7016.2041587901695</v>
      </c>
      <c r="N101" s="57"/>
      <c r="O101" s="52"/>
      <c r="P101" s="52"/>
      <c r="Q101" s="52"/>
      <c r="R101" s="52"/>
      <c r="S101" s="53"/>
      <c r="T101" s="54"/>
      <c r="U101" s="54"/>
      <c r="V101" s="54"/>
      <c r="W101" s="54"/>
    </row>
    <row r="102" spans="1:23" s="24" customFormat="1">
      <c r="A102" s="136" t="s">
        <v>82</v>
      </c>
      <c r="B102" s="137" t="s">
        <v>83</v>
      </c>
      <c r="C102" s="56">
        <f>SUM(D102:F102)</f>
        <v>0</v>
      </c>
      <c r="D102" s="51"/>
      <c r="E102" s="51"/>
      <c r="F102" s="51"/>
      <c r="G102" s="51"/>
      <c r="H102" s="56">
        <f>I102+K102</f>
        <v>0</v>
      </c>
      <c r="I102" s="51"/>
      <c r="J102" s="51"/>
      <c r="K102" s="51"/>
      <c r="L102" s="51"/>
      <c r="M102" s="113"/>
      <c r="N102" s="57"/>
      <c r="O102" s="52"/>
      <c r="P102" s="52"/>
      <c r="Q102" s="52"/>
      <c r="R102" s="52"/>
      <c r="S102" s="53"/>
      <c r="T102" s="54"/>
      <c r="U102" s="54"/>
      <c r="V102" s="54"/>
      <c r="W102" s="54"/>
    </row>
    <row r="103" spans="1:23" s="24" customFormat="1">
      <c r="A103" s="136" t="s">
        <v>26</v>
      </c>
      <c r="B103" s="137" t="s">
        <v>18</v>
      </c>
      <c r="C103" s="56"/>
      <c r="D103" s="51"/>
      <c r="E103" s="51"/>
      <c r="F103" s="51"/>
      <c r="G103" s="51"/>
      <c r="H103" s="56"/>
      <c r="I103" s="51"/>
      <c r="J103" s="51"/>
      <c r="K103" s="51"/>
      <c r="L103" s="51"/>
      <c r="M103" s="113"/>
      <c r="N103" s="57"/>
      <c r="O103" s="52"/>
      <c r="P103" s="52"/>
      <c r="Q103" s="52"/>
      <c r="R103" s="52"/>
      <c r="S103" s="53"/>
      <c r="T103" s="54"/>
      <c r="U103" s="54"/>
      <c r="V103" s="54"/>
      <c r="W103" s="54"/>
    </row>
    <row r="104" spans="1:23" s="24" customFormat="1">
      <c r="A104" s="136" t="s">
        <v>84</v>
      </c>
      <c r="B104" s="137" t="s">
        <v>79</v>
      </c>
      <c r="C104" s="56"/>
      <c r="D104" s="51"/>
      <c r="E104" s="51"/>
      <c r="F104" s="51"/>
      <c r="G104" s="51"/>
      <c r="H104" s="56"/>
      <c r="I104" s="51"/>
      <c r="J104" s="51"/>
      <c r="K104" s="51"/>
      <c r="L104" s="51"/>
      <c r="M104" s="113"/>
      <c r="N104" s="57"/>
      <c r="O104" s="52"/>
      <c r="P104" s="52"/>
      <c r="Q104" s="52"/>
      <c r="R104" s="52"/>
      <c r="S104" s="53"/>
      <c r="T104" s="54"/>
      <c r="U104" s="54"/>
      <c r="V104" s="54"/>
      <c r="W104" s="54"/>
    </row>
    <row r="105" spans="1:23" s="24" customFormat="1">
      <c r="A105" s="136" t="s">
        <v>85</v>
      </c>
      <c r="B105" s="137" t="s">
        <v>86</v>
      </c>
      <c r="C105" s="56">
        <f>D105+F105</f>
        <v>35.747</v>
      </c>
      <c r="D105" s="51"/>
      <c r="E105" s="51"/>
      <c r="F105" s="51">
        <f>F60+F16</f>
        <v>35.747</v>
      </c>
      <c r="G105" s="51"/>
      <c r="H105" s="56">
        <f>I105+K105</f>
        <v>5.0000000000000001E-3</v>
      </c>
      <c r="I105" s="51"/>
      <c r="J105" s="51"/>
      <c r="K105" s="59">
        <v>5.0000000000000001E-3</v>
      </c>
      <c r="L105" s="51"/>
      <c r="M105" s="113">
        <f t="shared" ref="M105:M106" si="59">C105/H105</f>
        <v>7149.4</v>
      </c>
      <c r="N105" s="57"/>
      <c r="O105" s="114"/>
      <c r="P105" s="114"/>
      <c r="Q105" s="114"/>
      <c r="R105" s="114"/>
      <c r="S105" s="114"/>
      <c r="T105" s="114"/>
      <c r="U105" s="114"/>
      <c r="V105" s="114"/>
      <c r="W105" s="114"/>
    </row>
    <row r="106" spans="1:23" s="24" customFormat="1">
      <c r="A106" s="134" t="s">
        <v>19</v>
      </c>
      <c r="B106" s="138" t="s">
        <v>20</v>
      </c>
      <c r="C106" s="56">
        <f>C111+C118</f>
        <v>471840.391</v>
      </c>
      <c r="D106" s="56">
        <f>D111+D118</f>
        <v>188131.14</v>
      </c>
      <c r="E106" s="56">
        <f>E111+E118</f>
        <v>233985.47199999998</v>
      </c>
      <c r="F106" s="56">
        <f>F111+F118</f>
        <v>49723.779000000002</v>
      </c>
      <c r="G106" s="56">
        <f>G111+G118</f>
        <v>0</v>
      </c>
      <c r="H106" s="56">
        <f>I106+J106+K106</f>
        <v>65.44850000000001</v>
      </c>
      <c r="I106" s="56">
        <f>I111+I118</f>
        <v>25.49</v>
      </c>
      <c r="J106" s="56">
        <f>J111+J118</f>
        <v>32.116000000000007</v>
      </c>
      <c r="K106" s="56">
        <f>K111+K118</f>
        <v>7.8424999999999985</v>
      </c>
      <c r="L106" s="56"/>
      <c r="M106" s="113">
        <f t="shared" si="59"/>
        <v>7209.3385027922704</v>
      </c>
      <c r="N106" s="57"/>
      <c r="O106" s="114"/>
      <c r="P106" s="114"/>
      <c r="Q106" s="114"/>
      <c r="R106" s="114"/>
      <c r="S106" s="114"/>
      <c r="T106" s="114"/>
      <c r="U106" s="114"/>
      <c r="V106" s="114"/>
      <c r="W106" s="114"/>
    </row>
    <row r="107" spans="1:23" s="24" customFormat="1">
      <c r="A107" s="136" t="s">
        <v>42</v>
      </c>
      <c r="B107" s="55" t="s">
        <v>87</v>
      </c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113"/>
      <c r="N107" s="57"/>
      <c r="O107" s="114"/>
      <c r="P107" s="114"/>
      <c r="Q107" s="114"/>
      <c r="R107" s="114"/>
      <c r="S107" s="114"/>
      <c r="T107" s="114"/>
      <c r="U107" s="114"/>
      <c r="V107" s="114"/>
      <c r="W107" s="114"/>
    </row>
    <row r="108" spans="1:23">
      <c r="A108" s="139"/>
      <c r="B108" s="55" t="s">
        <v>88</v>
      </c>
      <c r="C108" s="56"/>
      <c r="D108" s="51"/>
      <c r="E108" s="51"/>
      <c r="F108" s="51"/>
      <c r="G108" s="51"/>
      <c r="H108" s="56"/>
      <c r="I108" s="51"/>
      <c r="J108" s="51"/>
      <c r="K108" s="51"/>
      <c r="L108" s="51"/>
      <c r="M108" s="113"/>
      <c r="N108" s="57"/>
      <c r="O108" s="52"/>
      <c r="P108" s="52"/>
      <c r="Q108" s="52"/>
      <c r="R108" s="52"/>
      <c r="S108" s="58"/>
      <c r="T108" s="54"/>
      <c r="U108" s="54"/>
      <c r="V108" s="54"/>
      <c r="W108" s="54"/>
    </row>
    <row r="109" spans="1:23">
      <c r="A109" s="139"/>
      <c r="B109" s="55" t="s">
        <v>89</v>
      </c>
      <c r="C109" s="56"/>
      <c r="D109" s="51"/>
      <c r="E109" s="51"/>
      <c r="F109" s="51"/>
      <c r="G109" s="51"/>
      <c r="H109" s="56"/>
      <c r="I109" s="51"/>
      <c r="J109" s="51"/>
      <c r="K109" s="51"/>
      <c r="L109" s="51"/>
      <c r="M109" s="113"/>
      <c r="N109" s="57"/>
      <c r="O109" s="52"/>
      <c r="P109" s="52"/>
      <c r="Q109" s="52"/>
      <c r="R109" s="52"/>
      <c r="S109" s="58"/>
      <c r="T109" s="54"/>
      <c r="U109" s="54"/>
      <c r="V109" s="54"/>
      <c r="W109" s="54"/>
    </row>
    <row r="110" spans="1:23">
      <c r="A110" s="136"/>
      <c r="B110" s="55" t="s">
        <v>90</v>
      </c>
      <c r="C110" s="56"/>
      <c r="D110" s="51"/>
      <c r="E110" s="51"/>
      <c r="F110" s="51"/>
      <c r="G110" s="51"/>
      <c r="H110" s="56"/>
      <c r="I110" s="51"/>
      <c r="J110" s="51"/>
      <c r="K110" s="51"/>
      <c r="L110" s="51"/>
      <c r="M110" s="113"/>
      <c r="N110" s="57"/>
      <c r="O110" s="52"/>
      <c r="P110" s="52"/>
      <c r="Q110" s="52"/>
      <c r="R110" s="52"/>
      <c r="S110" s="58"/>
      <c r="T110" s="54"/>
      <c r="U110" s="54"/>
      <c r="V110" s="54"/>
      <c r="W110" s="54"/>
    </row>
    <row r="111" spans="1:23" s="24" customFormat="1">
      <c r="A111" s="136" t="s">
        <v>46</v>
      </c>
      <c r="B111" s="140" t="s">
        <v>91</v>
      </c>
      <c r="C111" s="56">
        <f>D111+E111+F111</f>
        <v>86541.87</v>
      </c>
      <c r="D111" s="56">
        <f>SUM(D112:D117)</f>
        <v>19585.271999999997</v>
      </c>
      <c r="E111" s="56">
        <f t="shared" ref="E111:F111" si="60">SUM(E112:E117)</f>
        <v>51654.864000000001</v>
      </c>
      <c r="F111" s="56">
        <f t="shared" si="60"/>
        <v>15301.734000000002</v>
      </c>
      <c r="G111" s="56">
        <f t="shared" ref="G111" si="61">SUM(G112:G116)</f>
        <v>0</v>
      </c>
      <c r="H111" s="56">
        <f>I111+J111+K111</f>
        <v>14.087499999999999</v>
      </c>
      <c r="I111" s="56">
        <f>SUM(I112:I117)</f>
        <v>3.2115</v>
      </c>
      <c r="J111" s="56">
        <f t="shared" ref="J111" si="62">SUM(J112:J117)</f>
        <v>7.4640000000000004</v>
      </c>
      <c r="K111" s="56">
        <f>SUM(K112:K117)</f>
        <v>3.411999999999999</v>
      </c>
      <c r="L111" s="56"/>
      <c r="M111" s="113">
        <f t="shared" ref="M111" si="63">C111/H111</f>
        <v>6143.1673469387761</v>
      </c>
      <c r="N111" s="57"/>
      <c r="O111" s="114"/>
      <c r="P111" s="114"/>
      <c r="Q111" s="114"/>
      <c r="R111" s="114"/>
      <c r="S111" s="114"/>
      <c r="T111" s="114"/>
      <c r="U111" s="114"/>
      <c r="V111" s="114"/>
      <c r="W111" s="114"/>
    </row>
    <row r="112" spans="1:23">
      <c r="A112" s="136"/>
      <c r="B112" s="141" t="s">
        <v>267</v>
      </c>
      <c r="C112" s="56">
        <f t="shared" ref="C112:C116" si="64">D112+E112+F112</f>
        <v>13612.058000000001</v>
      </c>
      <c r="D112" s="51">
        <f>D67+D22</f>
        <v>495.07900000000001</v>
      </c>
      <c r="E112" s="51">
        <f>E67+E22</f>
        <v>3348.3879999999999</v>
      </c>
      <c r="F112" s="51">
        <f>F67+F22</f>
        <v>9768.5910000000003</v>
      </c>
      <c r="G112" s="51"/>
      <c r="H112" s="56">
        <f>I112+J112+K112</f>
        <v>3.2729999999999997</v>
      </c>
      <c r="I112" s="59">
        <v>6.7000000000000004E-2</v>
      </c>
      <c r="J112" s="59">
        <v>0.56950000000000001</v>
      </c>
      <c r="K112" s="59">
        <v>2.6364999999999998</v>
      </c>
      <c r="L112" s="51"/>
      <c r="M112" s="113">
        <f t="shared" ref="M112:M137" si="65">C112/H112</f>
        <v>4158.8933699969457</v>
      </c>
      <c r="N112" s="57"/>
      <c r="O112" s="60"/>
      <c r="P112" s="60"/>
      <c r="Q112" s="60"/>
      <c r="R112" s="60"/>
      <c r="S112" s="58"/>
      <c r="T112" s="54"/>
      <c r="U112" s="54"/>
      <c r="V112" s="54"/>
      <c r="W112" s="54"/>
    </row>
    <row r="113" spans="1:23">
      <c r="A113" s="136"/>
      <c r="B113" s="141" t="s">
        <v>232</v>
      </c>
      <c r="C113" s="56">
        <f t="shared" si="64"/>
        <v>10314.462</v>
      </c>
      <c r="D113" s="51">
        <f>D68+D23</f>
        <v>10305.739</v>
      </c>
      <c r="E113" s="51"/>
      <c r="F113" s="51">
        <f>F68+F23</f>
        <v>8.722999999999999</v>
      </c>
      <c r="G113" s="51"/>
      <c r="H113" s="56">
        <f t="shared" ref="H113:H117" si="66">I113+J113+K113</f>
        <v>1.4</v>
      </c>
      <c r="I113" s="59">
        <v>1.399</v>
      </c>
      <c r="J113" s="59"/>
      <c r="K113" s="59">
        <v>1E-3</v>
      </c>
      <c r="L113" s="51"/>
      <c r="M113" s="113">
        <f t="shared" si="65"/>
        <v>7367.4728571428577</v>
      </c>
      <c r="N113" s="57"/>
      <c r="O113" s="60"/>
      <c r="P113" s="60"/>
      <c r="Q113" s="60"/>
      <c r="R113" s="60"/>
      <c r="S113" s="58"/>
      <c r="T113" s="58"/>
      <c r="U113" s="54"/>
      <c r="V113" s="54"/>
      <c r="W113" s="54"/>
    </row>
    <row r="114" spans="1:23">
      <c r="A114" s="136"/>
      <c r="B114" s="55" t="s">
        <v>278</v>
      </c>
      <c r="C114" s="56">
        <f t="shared" si="64"/>
        <v>822.11599999999999</v>
      </c>
      <c r="D114" s="51"/>
      <c r="E114" s="51">
        <f>E69+E24</f>
        <v>184.66900000000001</v>
      </c>
      <c r="F114" s="51">
        <f>F69+F24</f>
        <v>637.447</v>
      </c>
      <c r="G114" s="51"/>
      <c r="H114" s="56">
        <f t="shared" si="66"/>
        <v>0.14050000000000001</v>
      </c>
      <c r="I114" s="59"/>
      <c r="J114" s="59">
        <v>3.2000000000000001E-2</v>
      </c>
      <c r="K114" s="59">
        <v>0.1085</v>
      </c>
      <c r="L114" s="51"/>
      <c r="M114" s="113">
        <f t="shared" si="65"/>
        <v>5851.3594306049818</v>
      </c>
      <c r="N114" s="57"/>
      <c r="O114" s="60"/>
      <c r="P114" s="60"/>
      <c r="Q114" s="60"/>
      <c r="R114" s="60"/>
      <c r="S114" s="58"/>
      <c r="T114" s="58"/>
      <c r="U114" s="54"/>
      <c r="V114" s="54"/>
      <c r="W114" s="54"/>
    </row>
    <row r="115" spans="1:23">
      <c r="A115" s="136"/>
      <c r="B115" s="221" t="s">
        <v>279</v>
      </c>
      <c r="C115" s="56">
        <f t="shared" si="64"/>
        <v>429.12</v>
      </c>
      <c r="D115" s="51"/>
      <c r="E115" s="51"/>
      <c r="F115" s="51">
        <f>F70+F25</f>
        <v>429.12</v>
      </c>
      <c r="G115" s="51"/>
      <c r="H115" s="56">
        <f t="shared" si="66"/>
        <v>7.2500000000000009E-2</v>
      </c>
      <c r="I115" s="59"/>
      <c r="J115" s="59"/>
      <c r="K115" s="59">
        <v>7.2500000000000009E-2</v>
      </c>
      <c r="L115" s="51"/>
      <c r="M115" s="113">
        <f>C113/H113</f>
        <v>7367.4728571428577</v>
      </c>
      <c r="N115" s="57"/>
      <c r="O115" s="60"/>
      <c r="P115" s="60"/>
      <c r="Q115" s="60"/>
      <c r="R115" s="60"/>
      <c r="S115" s="58"/>
      <c r="T115" s="58"/>
      <c r="U115" s="54"/>
      <c r="V115" s="54"/>
      <c r="W115" s="54"/>
    </row>
    <row r="116" spans="1:23">
      <c r="A116" s="136"/>
      <c r="B116" s="219" t="str">
        <f>B71</f>
        <v>ЗАО "ЭПК"</v>
      </c>
      <c r="C116" s="56">
        <f t="shared" si="64"/>
        <v>47053.252999999997</v>
      </c>
      <c r="D116" s="51">
        <f>D71+D26</f>
        <v>259.58199999999999</v>
      </c>
      <c r="E116" s="51">
        <f>E71+E26</f>
        <v>43512.417999999998</v>
      </c>
      <c r="F116" s="51">
        <f>F71+F26</f>
        <v>3281.2530000000002</v>
      </c>
      <c r="G116" s="51"/>
      <c r="H116" s="56">
        <f t="shared" si="66"/>
        <v>6.3754999999999997</v>
      </c>
      <c r="I116" s="59">
        <v>4.4000000000000004E-2</v>
      </c>
      <c r="J116" s="59">
        <v>5.8840000000000003</v>
      </c>
      <c r="K116" s="59">
        <v>0.44750000000000001</v>
      </c>
      <c r="L116" s="51"/>
      <c r="M116" s="113">
        <f>E116/J116</f>
        <v>7395.0404486743701</v>
      </c>
      <c r="N116" s="57"/>
      <c r="O116" s="60"/>
      <c r="P116" s="60"/>
      <c r="Q116" s="60"/>
      <c r="R116" s="60"/>
      <c r="S116" s="58"/>
      <c r="T116" s="54"/>
      <c r="U116" s="54"/>
      <c r="V116" s="54"/>
      <c r="W116" s="54"/>
    </row>
    <row r="117" spans="1:23" ht="14.25" customHeight="1">
      <c r="A117" s="136"/>
      <c r="B117" s="222" t="s">
        <v>254</v>
      </c>
      <c r="C117" s="56">
        <f t="shared" ref="C117" si="67">D117+F117+E117</f>
        <v>14310.861000000001</v>
      </c>
      <c r="D117" s="51">
        <f>D72+D27</f>
        <v>8524.8719999999994</v>
      </c>
      <c r="E117" s="51">
        <f>E72+E27</f>
        <v>4609.3890000000001</v>
      </c>
      <c r="F117" s="51">
        <f>F72+F27</f>
        <v>1176.5999999999999</v>
      </c>
      <c r="G117" s="51"/>
      <c r="H117" s="56">
        <f t="shared" si="66"/>
        <v>2.8260000000000001</v>
      </c>
      <c r="I117" s="59">
        <v>1.7015</v>
      </c>
      <c r="J117" s="59">
        <v>0.97850000000000004</v>
      </c>
      <c r="K117" s="59">
        <v>0.14599999999999999</v>
      </c>
      <c r="L117" s="51"/>
      <c r="M117" s="113">
        <f t="shared" ref="M117" si="68">C117/H117</f>
        <v>5063.9989384288747</v>
      </c>
      <c r="N117" s="57"/>
      <c r="O117" s="60"/>
      <c r="P117" s="60"/>
      <c r="Q117" s="60"/>
      <c r="R117" s="60"/>
      <c r="S117" s="58"/>
      <c r="T117" s="58"/>
      <c r="U117" s="58"/>
      <c r="V117" s="58"/>
      <c r="W117" s="54"/>
    </row>
    <row r="118" spans="1:23" s="24" customFormat="1">
      <c r="A118" s="136" t="s">
        <v>92</v>
      </c>
      <c r="B118" s="220" t="s">
        <v>93</v>
      </c>
      <c r="C118" s="56">
        <f>D118+E118+F118</f>
        <v>385298.52100000001</v>
      </c>
      <c r="D118" s="56">
        <f>SUM(D119:D128)</f>
        <v>168545.86800000002</v>
      </c>
      <c r="E118" s="56">
        <f t="shared" ref="E118:F118" si="69">SUM(E119:E128)</f>
        <v>182330.60799999998</v>
      </c>
      <c r="F118" s="56">
        <f t="shared" si="69"/>
        <v>34422.044999999998</v>
      </c>
      <c r="G118" s="56"/>
      <c r="H118" s="56">
        <f>I118+J118+K118</f>
        <v>51.361000000000004</v>
      </c>
      <c r="I118" s="56">
        <f>SUM(I119:I128)</f>
        <v>22.278499999999998</v>
      </c>
      <c r="J118" s="56">
        <f>SUM(J119:J128)</f>
        <v>24.652000000000005</v>
      </c>
      <c r="K118" s="56">
        <f>SUM(K119:K128)</f>
        <v>4.4304999999999994</v>
      </c>
      <c r="L118" s="56"/>
      <c r="M118" s="113">
        <f t="shared" si="65"/>
        <v>7501.7721812270001</v>
      </c>
      <c r="N118" s="57"/>
      <c r="O118" s="114"/>
      <c r="P118" s="114"/>
      <c r="Q118" s="114"/>
      <c r="R118" s="114"/>
      <c r="S118" s="114"/>
      <c r="T118" s="114"/>
      <c r="U118" s="114"/>
      <c r="V118" s="114"/>
      <c r="W118" s="114"/>
    </row>
    <row r="119" spans="1:23" s="24" customFormat="1">
      <c r="A119" s="136"/>
      <c r="B119" s="221" t="s">
        <v>230</v>
      </c>
      <c r="C119" s="56">
        <f>D119+F119+E119</f>
        <v>44808.964</v>
      </c>
      <c r="D119" s="51">
        <f>D74+D29</f>
        <v>37446.472000000002</v>
      </c>
      <c r="E119" s="51"/>
      <c r="F119" s="51">
        <f>F74+F29</f>
        <v>7362.4920000000002</v>
      </c>
      <c r="G119" s="51"/>
      <c r="H119" s="56">
        <f t="shared" ref="H119:H135" si="70">I119+J119+K119</f>
        <v>5.7509999999999994</v>
      </c>
      <c r="I119" s="59">
        <v>4.7694999999999999</v>
      </c>
      <c r="J119" s="59"/>
      <c r="K119" s="59">
        <v>0.98150000000000004</v>
      </c>
      <c r="L119" s="51"/>
      <c r="M119" s="113">
        <f t="shared" si="65"/>
        <v>7791.5082594331425</v>
      </c>
      <c r="N119" s="57"/>
      <c r="O119" s="114"/>
      <c r="P119" s="114"/>
      <c r="Q119" s="114"/>
      <c r="R119" s="114"/>
      <c r="S119" s="114"/>
      <c r="T119" s="114"/>
      <c r="U119" s="114"/>
      <c r="V119" s="114"/>
      <c r="W119" s="114"/>
    </row>
    <row r="120" spans="1:23" ht="14.25" hidden="1" customHeight="1">
      <c r="A120" s="136"/>
      <c r="B120" s="221" t="s">
        <v>233</v>
      </c>
      <c r="C120" s="56">
        <f t="shared" ref="C120" si="71">D120+E120+F120</f>
        <v>0</v>
      </c>
      <c r="D120" s="51">
        <f>D75+D30</f>
        <v>0</v>
      </c>
      <c r="E120" s="51"/>
      <c r="F120" s="51"/>
      <c r="G120" s="51"/>
      <c r="H120" s="56">
        <f>I120+J120+K120</f>
        <v>0</v>
      </c>
      <c r="I120" s="59">
        <v>0</v>
      </c>
      <c r="J120" s="59"/>
      <c r="K120" s="59"/>
      <c r="L120" s="51"/>
      <c r="M120" s="113" t="e">
        <f t="shared" si="65"/>
        <v>#DIV/0!</v>
      </c>
      <c r="N120" s="57"/>
      <c r="O120" s="60"/>
      <c r="P120" s="60"/>
      <c r="Q120" s="60"/>
      <c r="R120" s="60"/>
      <c r="S120" s="58"/>
      <c r="T120" s="58"/>
      <c r="U120" s="58"/>
      <c r="V120" s="58"/>
      <c r="W120" s="54"/>
    </row>
    <row r="121" spans="1:23" ht="14.25" hidden="1" customHeight="1">
      <c r="A121" s="136"/>
      <c r="B121" s="221" t="s">
        <v>274</v>
      </c>
      <c r="C121" s="56">
        <f t="shared" ref="C121:C124" si="72">D121+F121+E121</f>
        <v>0</v>
      </c>
      <c r="D121" s="51">
        <f>D76+D31</f>
        <v>0</v>
      </c>
      <c r="E121" s="51"/>
      <c r="F121" s="51"/>
      <c r="G121" s="51"/>
      <c r="H121" s="56">
        <f t="shared" ref="H121:H128" si="73">I121+J121+K121</f>
        <v>0</v>
      </c>
      <c r="I121" s="59">
        <v>0</v>
      </c>
      <c r="J121" s="51"/>
      <c r="K121" s="51"/>
      <c r="L121" s="51"/>
      <c r="M121" s="113" t="e">
        <f t="shared" si="65"/>
        <v>#DIV/0!</v>
      </c>
      <c r="N121" s="57"/>
      <c r="O121" s="60"/>
      <c r="P121" s="158"/>
      <c r="Q121" s="60"/>
      <c r="R121" s="60"/>
      <c r="S121" s="58"/>
      <c r="T121" s="58"/>
      <c r="U121" s="58"/>
      <c r="V121" s="58"/>
      <c r="W121" s="54"/>
    </row>
    <row r="122" spans="1:23" ht="14.25" customHeight="1">
      <c r="A122" s="136"/>
      <c r="B122" s="221" t="s">
        <v>231</v>
      </c>
      <c r="C122" s="56">
        <f t="shared" si="72"/>
        <v>36554.667999999998</v>
      </c>
      <c r="D122" s="51">
        <f>D77+D32</f>
        <v>36554.667999999998</v>
      </c>
      <c r="E122" s="51"/>
      <c r="F122" s="51"/>
      <c r="G122" s="51"/>
      <c r="H122" s="56">
        <f t="shared" si="73"/>
        <v>4.4705000000000004</v>
      </c>
      <c r="I122" s="59">
        <v>4.4705000000000004</v>
      </c>
      <c r="J122" s="59"/>
      <c r="K122" s="59"/>
      <c r="L122" s="51"/>
      <c r="M122" s="113">
        <f t="shared" si="65"/>
        <v>8176.8634380941721</v>
      </c>
      <c r="N122" s="57"/>
      <c r="O122" s="60"/>
      <c r="P122" s="60"/>
      <c r="Q122" s="60"/>
      <c r="R122" s="60"/>
      <c r="S122" s="58"/>
      <c r="T122" s="58"/>
      <c r="U122" s="58"/>
      <c r="V122" s="58"/>
      <c r="W122" s="54"/>
    </row>
    <row r="123" spans="1:23" ht="14.25" customHeight="1">
      <c r="A123" s="136"/>
      <c r="B123" s="222" t="s">
        <v>254</v>
      </c>
      <c r="C123" s="56">
        <f t="shared" si="72"/>
        <v>239188.96800000002</v>
      </c>
      <c r="D123" s="51">
        <f>D78+D33</f>
        <v>43043.418000000005</v>
      </c>
      <c r="E123" s="51">
        <f>E78+E33</f>
        <v>177012.24900000001</v>
      </c>
      <c r="F123" s="51">
        <f>F78+F33</f>
        <v>19133.300999999999</v>
      </c>
      <c r="G123" s="51"/>
      <c r="H123" s="56">
        <f>I123+J123+K123</f>
        <v>33.235500000000002</v>
      </c>
      <c r="I123" s="59">
        <v>6.144000000000001</v>
      </c>
      <c r="J123" s="59">
        <v>23.968500000000002</v>
      </c>
      <c r="K123" s="59">
        <v>3.1229999999999998</v>
      </c>
      <c r="L123" s="51"/>
      <c r="M123" s="113">
        <f t="shared" si="65"/>
        <v>7196.7916234147224</v>
      </c>
      <c r="N123" s="57"/>
      <c r="O123" s="60"/>
      <c r="P123" s="60"/>
      <c r="Q123" s="60"/>
      <c r="R123" s="60"/>
      <c r="S123" s="58"/>
      <c r="T123" s="58"/>
      <c r="U123" s="58"/>
      <c r="V123" s="58"/>
      <c r="W123" s="54"/>
    </row>
    <row r="124" spans="1:23" ht="14.25" customHeight="1">
      <c r="A124" s="136"/>
      <c r="B124" s="222" t="s">
        <v>299</v>
      </c>
      <c r="C124" s="56">
        <f t="shared" si="72"/>
        <v>228.34800000000001</v>
      </c>
      <c r="D124" s="51"/>
      <c r="E124" s="51">
        <f>E79+E34</f>
        <v>228.34800000000001</v>
      </c>
      <c r="F124" s="51"/>
      <c r="G124" s="51"/>
      <c r="H124" s="56">
        <f>I124+J124+K124</f>
        <v>3.2500000000000001E-2</v>
      </c>
      <c r="I124" s="51"/>
      <c r="J124" s="59">
        <v>3.2500000000000001E-2</v>
      </c>
      <c r="K124" s="51"/>
      <c r="L124" s="51"/>
      <c r="M124" s="113">
        <f t="shared" si="65"/>
        <v>7026.0923076923082</v>
      </c>
      <c r="N124" s="57"/>
      <c r="O124" s="60"/>
      <c r="P124" s="60"/>
      <c r="Q124" s="60"/>
      <c r="R124" s="60"/>
      <c r="S124" s="58"/>
      <c r="T124" s="58"/>
      <c r="U124" s="58"/>
      <c r="V124" s="58"/>
      <c r="W124" s="54"/>
    </row>
    <row r="125" spans="1:23" ht="14.25" customHeight="1">
      <c r="A125" s="136"/>
      <c r="B125" s="222" t="s">
        <v>268</v>
      </c>
      <c r="C125" s="56">
        <f t="shared" ref="C125" si="74">D125+F125+E125</f>
        <v>19853.038999999997</v>
      </c>
      <c r="D125" s="51">
        <f>D80+D35</f>
        <v>19853.038999999997</v>
      </c>
      <c r="E125" s="51"/>
      <c r="F125" s="51"/>
      <c r="G125" s="51"/>
      <c r="H125" s="56">
        <f t="shared" ref="H125:H126" si="75">I125+J125+K125</f>
        <v>2.6364999999999998</v>
      </c>
      <c r="I125" s="59">
        <v>2.6364999999999998</v>
      </c>
      <c r="J125" s="59"/>
      <c r="K125" s="59"/>
      <c r="L125" s="51"/>
      <c r="M125" s="113">
        <f t="shared" ref="M125" si="76">C125/H125</f>
        <v>7530.0735824009098</v>
      </c>
      <c r="N125" s="57"/>
      <c r="O125" s="60"/>
      <c r="P125" s="60"/>
      <c r="Q125" s="60"/>
      <c r="R125" s="60"/>
      <c r="S125" s="58"/>
      <c r="T125" s="58"/>
      <c r="U125" s="58"/>
      <c r="V125" s="58"/>
      <c r="W125" s="54"/>
    </row>
    <row r="126" spans="1:23">
      <c r="A126" s="136"/>
      <c r="B126" s="219" t="str">
        <f>B81</f>
        <v>АО "ЭПК"</v>
      </c>
      <c r="C126" s="56">
        <f t="shared" ref="C126" si="77">D126+E126+F126</f>
        <v>7505.0419999999995</v>
      </c>
      <c r="D126" s="51">
        <f>D81+D36</f>
        <v>3209.8209999999999</v>
      </c>
      <c r="E126" s="51">
        <f>E81+E36</f>
        <v>4295.2209999999995</v>
      </c>
      <c r="F126" s="51"/>
      <c r="G126" s="51"/>
      <c r="H126" s="56">
        <f t="shared" si="75"/>
        <v>0.93049999999999999</v>
      </c>
      <c r="I126" s="59">
        <v>0.39300000000000002</v>
      </c>
      <c r="J126" s="59">
        <v>0.53749999999999998</v>
      </c>
      <c r="K126" s="59"/>
      <c r="L126" s="51"/>
      <c r="M126" s="113">
        <f>E126/J126</f>
        <v>7991.1088372093018</v>
      </c>
      <c r="N126" s="57"/>
      <c r="O126" s="60"/>
      <c r="P126" s="60"/>
      <c r="Q126" s="60"/>
      <c r="R126" s="60"/>
      <c r="S126" s="58"/>
      <c r="T126" s="54"/>
      <c r="U126" s="54"/>
      <c r="V126" s="54"/>
      <c r="W126" s="54"/>
    </row>
    <row r="127" spans="1:23">
      <c r="A127" s="136"/>
      <c r="B127" s="219" t="s">
        <v>278</v>
      </c>
      <c r="C127" s="56">
        <f t="shared" ref="C127" si="78">D127+E127+F127</f>
        <v>2053.9189999999999</v>
      </c>
      <c r="D127" s="51">
        <f>D82+D37</f>
        <v>1999.2849999999999</v>
      </c>
      <c r="E127" s="51">
        <f>E82+E37</f>
        <v>54.634</v>
      </c>
      <c r="F127" s="51"/>
      <c r="G127" s="51"/>
      <c r="H127" s="56">
        <f t="shared" ref="H127" si="79">I127+J127+K127</f>
        <v>0.26800000000000002</v>
      </c>
      <c r="I127" s="59">
        <v>0.24550000000000002</v>
      </c>
      <c r="J127" s="59">
        <v>2.2499999999999996E-2</v>
      </c>
      <c r="K127" s="59"/>
      <c r="L127" s="51"/>
      <c r="M127" s="113">
        <f>E127/J127</f>
        <v>2428.1777777777784</v>
      </c>
      <c r="N127" s="57"/>
      <c r="O127" s="60"/>
      <c r="P127" s="60"/>
      <c r="Q127" s="60"/>
      <c r="R127" s="60"/>
      <c r="S127" s="58"/>
      <c r="T127" s="54"/>
      <c r="U127" s="54"/>
      <c r="V127" s="54"/>
      <c r="W127" s="54"/>
    </row>
    <row r="128" spans="1:23" ht="14.25" customHeight="1">
      <c r="A128" s="136"/>
      <c r="B128" s="221" t="s">
        <v>255</v>
      </c>
      <c r="C128" s="56">
        <f>D128+F128+E128</f>
        <v>35105.573000000004</v>
      </c>
      <c r="D128" s="51">
        <f>D83+D38</f>
        <v>26439.165000000001</v>
      </c>
      <c r="E128" s="51">
        <f>E83+E38</f>
        <v>740.15599999999995</v>
      </c>
      <c r="F128" s="51">
        <f>F83+F38</f>
        <v>7926.2520000000004</v>
      </c>
      <c r="G128" s="51"/>
      <c r="H128" s="56">
        <f t="shared" si="73"/>
        <v>4.0365000000000002</v>
      </c>
      <c r="I128" s="59">
        <v>3.6194999999999999</v>
      </c>
      <c r="J128" s="59">
        <v>9.0999999999999984E-2</v>
      </c>
      <c r="K128" s="59">
        <v>0.32600000000000001</v>
      </c>
      <c r="L128" s="51"/>
      <c r="M128" s="113">
        <f t="shared" si="65"/>
        <v>8697.0328254676078</v>
      </c>
      <c r="N128" s="57"/>
      <c r="O128" s="60"/>
      <c r="P128" s="60"/>
      <c r="Q128" s="60"/>
      <c r="R128" s="60"/>
      <c r="S128" s="58"/>
      <c r="T128" s="58"/>
      <c r="U128" s="58"/>
      <c r="V128" s="58"/>
      <c r="W128" s="54"/>
    </row>
    <row r="129" spans="1:23">
      <c r="A129" s="142" t="s">
        <v>94</v>
      </c>
      <c r="B129" s="143" t="s">
        <v>95</v>
      </c>
      <c r="C129" s="56">
        <f>D129+E129+F129</f>
        <v>78664.381999999998</v>
      </c>
      <c r="D129" s="56">
        <f>SUM(D130:D134)</f>
        <v>8865.6359999999986</v>
      </c>
      <c r="E129" s="56">
        <f>SUM(E130:E134)</f>
        <v>68865.869000000006</v>
      </c>
      <c r="F129" s="56">
        <f t="shared" ref="F129" si="80">SUM(F130:F134)</f>
        <v>932.87700000000007</v>
      </c>
      <c r="G129" s="56"/>
      <c r="H129" s="56">
        <f>I129+J129+K129</f>
        <v>11.014000000000001</v>
      </c>
      <c r="I129" s="56">
        <f>SUM(I130:I134)</f>
        <v>1.379</v>
      </c>
      <c r="J129" s="56">
        <f>SUM(J130:J134)</f>
        <v>9.511000000000001</v>
      </c>
      <c r="K129" s="56">
        <f>SUM(K130:K134)</f>
        <v>0.12400000000000001</v>
      </c>
      <c r="L129" s="56"/>
      <c r="M129" s="113">
        <f t="shared" si="65"/>
        <v>7142.2173597239871</v>
      </c>
      <c r="N129" s="57"/>
      <c r="O129" s="114"/>
      <c r="P129" s="114"/>
      <c r="Q129" s="114"/>
      <c r="R129" s="114"/>
      <c r="S129" s="114"/>
      <c r="T129" s="114"/>
      <c r="U129" s="114"/>
      <c r="V129" s="114"/>
      <c r="W129" s="114"/>
    </row>
    <row r="130" spans="1:23">
      <c r="A130" s="136"/>
      <c r="B130" s="141" t="s">
        <v>275</v>
      </c>
      <c r="C130" s="56">
        <f>D130+E130+F130</f>
        <v>631.58000000000004</v>
      </c>
      <c r="D130" s="51"/>
      <c r="E130" s="51"/>
      <c r="F130" s="51">
        <f>F85+F40</f>
        <v>631.58000000000004</v>
      </c>
      <c r="G130" s="51"/>
      <c r="H130" s="56">
        <f t="shared" si="70"/>
        <v>8.3000000000000004E-2</v>
      </c>
      <c r="I130" s="51"/>
      <c r="J130" s="51"/>
      <c r="K130" s="59">
        <v>8.3000000000000004E-2</v>
      </c>
      <c r="L130" s="51"/>
      <c r="M130" s="113">
        <f t="shared" si="65"/>
        <v>7609.3975903614455</v>
      </c>
      <c r="N130" s="57"/>
      <c r="O130" s="52"/>
      <c r="P130" s="52"/>
      <c r="Q130" s="52"/>
      <c r="R130" s="52"/>
      <c r="S130" s="58"/>
      <c r="T130" s="54"/>
      <c r="U130" s="54"/>
      <c r="V130" s="54"/>
      <c r="W130" s="54"/>
    </row>
    <row r="131" spans="1:23">
      <c r="A131" s="136"/>
      <c r="B131" s="141" t="s">
        <v>280</v>
      </c>
      <c r="C131" s="56">
        <f>D131+E131+F131</f>
        <v>519.11900000000003</v>
      </c>
      <c r="D131" s="51">
        <f>D86+D41</f>
        <v>307.43299999999999</v>
      </c>
      <c r="E131" s="51">
        <f>E86+E41</f>
        <v>47.254000000000005</v>
      </c>
      <c r="F131" s="51">
        <f>F86+F41</f>
        <v>164.43200000000002</v>
      </c>
      <c r="G131" s="51"/>
      <c r="H131" s="56">
        <f t="shared" ref="H131" si="81">I131+J131+K131</f>
        <v>6.3E-2</v>
      </c>
      <c r="I131" s="59">
        <v>3.5000000000000003E-2</v>
      </c>
      <c r="J131" s="59">
        <v>6.0000000000000001E-3</v>
      </c>
      <c r="K131" s="59">
        <v>2.1999999999999999E-2</v>
      </c>
      <c r="L131" s="51"/>
      <c r="M131" s="113">
        <f t="shared" ref="M131" si="82">C131/H131</f>
        <v>8239.9841269841272</v>
      </c>
      <c r="N131" s="57"/>
      <c r="O131" s="52"/>
      <c r="P131" s="52"/>
      <c r="Q131" s="52"/>
      <c r="R131" s="52"/>
      <c r="S131" s="58"/>
      <c r="T131" s="54"/>
      <c r="U131" s="54"/>
      <c r="V131" s="54"/>
      <c r="W131" s="54"/>
    </row>
    <row r="132" spans="1:23">
      <c r="A132" s="136"/>
      <c r="B132" s="141" t="s">
        <v>252</v>
      </c>
      <c r="C132" s="56">
        <f t="shared" ref="C132:C134" si="83">D132+E132+F132</f>
        <v>60518.705999999998</v>
      </c>
      <c r="D132" s="51"/>
      <c r="E132" s="51">
        <f>E87+E42</f>
        <v>60381.841</v>
      </c>
      <c r="F132" s="51">
        <f>F87+F42</f>
        <v>136.86500000000001</v>
      </c>
      <c r="G132" s="51"/>
      <c r="H132" s="56">
        <f t="shared" si="70"/>
        <v>8.4580000000000002</v>
      </c>
      <c r="I132" s="51"/>
      <c r="J132" s="59">
        <v>8.4390000000000001</v>
      </c>
      <c r="K132" s="59">
        <v>1.9E-2</v>
      </c>
      <c r="L132" s="51"/>
      <c r="M132" s="113">
        <f t="shared" si="65"/>
        <v>7155.2028848427517</v>
      </c>
      <c r="N132" s="57"/>
      <c r="O132" s="52"/>
      <c r="P132" s="52"/>
      <c r="Q132" s="52"/>
      <c r="R132" s="52"/>
      <c r="S132" s="58"/>
      <c r="T132" s="54"/>
      <c r="U132" s="54"/>
      <c r="V132" s="54"/>
      <c r="W132" s="54"/>
    </row>
    <row r="133" spans="1:23">
      <c r="A133" s="136"/>
      <c r="B133" s="141" t="s">
        <v>253</v>
      </c>
      <c r="C133" s="56">
        <f t="shared" ref="C133" si="84">D133+E133+F133</f>
        <v>8558.2029999999995</v>
      </c>
      <c r="D133" s="51">
        <f>D88+D43</f>
        <v>8558.2029999999995</v>
      </c>
      <c r="E133" s="51"/>
      <c r="F133" s="51"/>
      <c r="G133" s="51"/>
      <c r="H133" s="56">
        <f t="shared" ref="H133" si="85">I133+J133+K133</f>
        <v>1.3440000000000001</v>
      </c>
      <c r="I133" s="59">
        <v>1.3440000000000001</v>
      </c>
      <c r="J133" s="59"/>
      <c r="K133" s="51"/>
      <c r="L133" s="51"/>
      <c r="M133" s="113">
        <f t="shared" ref="M133" si="86">C133/H133</f>
        <v>6367.7105654761899</v>
      </c>
      <c r="N133" s="57"/>
      <c r="O133" s="52"/>
      <c r="P133" s="52"/>
      <c r="Q133" s="52"/>
      <c r="R133" s="52"/>
      <c r="S133" s="58"/>
      <c r="T133" s="54"/>
      <c r="U133" s="54"/>
      <c r="V133" s="54"/>
      <c r="W133" s="54"/>
    </row>
    <row r="134" spans="1:23">
      <c r="A134" s="136"/>
      <c r="B134" s="141" t="s">
        <v>234</v>
      </c>
      <c r="C134" s="56">
        <f t="shared" si="83"/>
        <v>8436.7739999999994</v>
      </c>
      <c r="D134" s="51"/>
      <c r="E134" s="51">
        <f>E89+E44</f>
        <v>8436.7739999999994</v>
      </c>
      <c r="F134" s="51"/>
      <c r="G134" s="51"/>
      <c r="H134" s="56">
        <f t="shared" si="70"/>
        <v>1.0660000000000001</v>
      </c>
      <c r="I134" s="51"/>
      <c r="J134" s="59">
        <v>1.0660000000000001</v>
      </c>
      <c r="K134" s="51"/>
      <c r="L134" s="51"/>
      <c r="M134" s="113">
        <f t="shared" si="65"/>
        <v>7914.4221388367723</v>
      </c>
      <c r="N134" s="57"/>
      <c r="O134" s="52"/>
      <c r="P134" s="52"/>
      <c r="Q134" s="52"/>
      <c r="R134" s="52"/>
      <c r="S134" s="58"/>
      <c r="T134" s="54"/>
      <c r="U134" s="54"/>
      <c r="V134" s="54"/>
      <c r="W134" s="54"/>
    </row>
    <row r="135" spans="1:23" hidden="1">
      <c r="A135" s="136"/>
      <c r="B135" s="141">
        <f>B91</f>
        <v>0</v>
      </c>
      <c r="C135" s="56">
        <f>D135+E135+F135</f>
        <v>0</v>
      </c>
      <c r="D135" s="51"/>
      <c r="E135" s="51"/>
      <c r="F135" s="51"/>
      <c r="G135" s="51"/>
      <c r="H135" s="56">
        <f t="shared" si="70"/>
        <v>0</v>
      </c>
      <c r="I135" s="51"/>
      <c r="J135" s="51"/>
      <c r="K135" s="51"/>
      <c r="L135" s="51"/>
      <c r="M135" s="113" t="e">
        <f t="shared" si="65"/>
        <v>#DIV/0!</v>
      </c>
      <c r="N135" s="57"/>
      <c r="O135" s="52"/>
      <c r="P135" s="52"/>
      <c r="Q135" s="52"/>
      <c r="R135" s="52"/>
      <c r="S135" s="58"/>
      <c r="T135" s="54"/>
      <c r="U135" s="58"/>
      <c r="V135" s="54"/>
      <c r="W135" s="54"/>
    </row>
    <row r="136" spans="1:23" hidden="1">
      <c r="A136" s="136"/>
      <c r="B136" s="141"/>
      <c r="C136" s="56"/>
      <c r="D136" s="51"/>
      <c r="E136" s="51"/>
      <c r="F136" s="51"/>
      <c r="G136" s="51"/>
      <c r="H136" s="56"/>
      <c r="I136" s="51"/>
      <c r="J136" s="51"/>
      <c r="K136" s="51"/>
      <c r="L136" s="51"/>
      <c r="M136" s="113"/>
      <c r="N136" s="57"/>
      <c r="O136" s="52"/>
      <c r="P136" s="52"/>
      <c r="Q136" s="52"/>
      <c r="R136" s="52"/>
      <c r="S136" s="58"/>
      <c r="T136" s="54"/>
      <c r="U136" s="58"/>
      <c r="V136" s="54"/>
      <c r="W136" s="54"/>
    </row>
    <row r="137" spans="1:23" s="24" customFormat="1">
      <c r="A137" s="142" t="s">
        <v>96</v>
      </c>
      <c r="B137" s="138" t="s">
        <v>97</v>
      </c>
      <c r="C137" s="56">
        <f t="shared" ref="C137:E137" si="87">C129+C106+C98</f>
        <v>552535.2300000001</v>
      </c>
      <c r="D137" s="56">
        <f t="shared" si="87"/>
        <v>197297.375</v>
      </c>
      <c r="E137" s="56">
        <f t="shared" si="87"/>
        <v>302851.34100000001</v>
      </c>
      <c r="F137" s="56">
        <f t="shared" ref="F137:L137" si="88">F129+F106+F98</f>
        <v>52386.514000000003</v>
      </c>
      <c r="G137" s="56">
        <f t="shared" si="88"/>
        <v>0</v>
      </c>
      <c r="H137" s="56">
        <f t="shared" si="88"/>
        <v>76.751000000000005</v>
      </c>
      <c r="I137" s="56">
        <f t="shared" si="88"/>
        <v>26.911999999999999</v>
      </c>
      <c r="J137" s="56">
        <f t="shared" si="88"/>
        <v>41.62700000000001</v>
      </c>
      <c r="K137" s="56">
        <f t="shared" si="88"/>
        <v>8.211999999999998</v>
      </c>
      <c r="L137" s="56">
        <f t="shared" si="88"/>
        <v>0</v>
      </c>
      <c r="M137" s="113">
        <f t="shared" si="65"/>
        <v>7199.0622923479832</v>
      </c>
      <c r="N137" s="57"/>
      <c r="O137" s="114"/>
      <c r="P137" s="114"/>
      <c r="Q137" s="114"/>
      <c r="R137" s="114"/>
      <c r="S137" s="114"/>
      <c r="T137" s="114"/>
      <c r="U137" s="114"/>
      <c r="V137" s="114"/>
      <c r="W137" s="114"/>
    </row>
  </sheetData>
  <mergeCells count="26">
    <mergeCell ref="A8:W8"/>
    <mergeCell ref="A49:A50"/>
    <mergeCell ref="B49:B50"/>
    <mergeCell ref="C49:G49"/>
    <mergeCell ref="A3:H3"/>
    <mergeCell ref="I3:W3"/>
    <mergeCell ref="A5:A6"/>
    <mergeCell ref="B5:B6"/>
    <mergeCell ref="C5:G5"/>
    <mergeCell ref="H5:L5"/>
    <mergeCell ref="M5:M6"/>
    <mergeCell ref="N5:R5"/>
    <mergeCell ref="S5:W5"/>
    <mergeCell ref="H49:L49"/>
    <mergeCell ref="M49:M50"/>
    <mergeCell ref="N49:R49"/>
    <mergeCell ref="S49:W49"/>
    <mergeCell ref="A97:W97"/>
    <mergeCell ref="A52:W52"/>
    <mergeCell ref="A94:A95"/>
    <mergeCell ref="B94:B95"/>
    <mergeCell ref="C94:G94"/>
    <mergeCell ref="H94:L94"/>
    <mergeCell ref="M94:M95"/>
    <mergeCell ref="N94:R94"/>
    <mergeCell ref="S94:W94"/>
  </mergeCells>
  <printOptions horizontalCentered="1"/>
  <pageMargins left="0.59055118110236227" right="0" top="0.19685039370078741" bottom="0.19685039370078741" header="0" footer="0"/>
  <pageSetup paperSize="9" scale="70" orientation="landscape" r:id="rId1"/>
  <headerFooter scaleWithDoc="0" alignWithMargins="0"/>
  <rowBreaks count="2" manualBreakCount="2">
    <brk id="48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3">
    <tabColor rgb="FFFF0000"/>
  </sheetPr>
  <dimension ref="A1:R172"/>
  <sheetViews>
    <sheetView tabSelected="1" view="pageBreakPreview" topLeftCell="A106" zoomScale="75" zoomScaleNormal="75" zoomScaleSheetLayoutView="75" workbookViewId="0">
      <selection activeCell="P125" sqref="P125"/>
    </sheetView>
  </sheetViews>
  <sheetFormatPr defaultColWidth="9.140625" defaultRowHeight="15.75"/>
  <cols>
    <col min="1" max="1" width="9.140625" style="101"/>
    <col min="2" max="2" width="67.5703125" style="102" customWidth="1"/>
    <col min="3" max="3" width="17.42578125" style="103" customWidth="1"/>
    <col min="4" max="4" width="13.7109375" style="103" customWidth="1"/>
    <col min="5" max="5" width="13.85546875" style="1" customWidth="1"/>
    <col min="6" max="6" width="17.7109375" style="1" customWidth="1"/>
    <col min="7" max="7" width="17.42578125" style="103" customWidth="1"/>
    <col min="8" max="8" width="13.5703125" style="103" customWidth="1"/>
    <col min="9" max="9" width="13.28515625" style="1" customWidth="1"/>
    <col min="10" max="10" width="17.7109375" style="1" customWidth="1"/>
    <col min="11" max="11" width="17.42578125" style="103" customWidth="1"/>
    <col min="12" max="12" width="13.85546875" style="103" customWidth="1"/>
    <col min="13" max="13" width="12.140625" style="1" customWidth="1"/>
    <col min="14" max="14" width="19" style="1" customWidth="1"/>
    <col min="15" max="16384" width="9.140625" style="1"/>
  </cols>
  <sheetData>
    <row r="1" spans="1:14" s="64" customFormat="1">
      <c r="A1" s="61" t="s">
        <v>98</v>
      </c>
      <c r="B1" s="62"/>
      <c r="C1" s="63"/>
      <c r="D1" s="63"/>
      <c r="G1" s="63"/>
      <c r="H1" s="63"/>
      <c r="K1" s="63"/>
      <c r="L1" s="63"/>
      <c r="N1" s="64" t="s">
        <v>99</v>
      </c>
    </row>
    <row r="2" spans="1:14" s="64" customFormat="1" ht="36.75" customHeight="1">
      <c r="A2" s="212" t="s">
        <v>298</v>
      </c>
      <c r="B2" s="212"/>
      <c r="C2" s="213"/>
      <c r="D2" s="213"/>
      <c r="E2" s="213"/>
      <c r="F2" s="213"/>
    </row>
    <row r="3" spans="1:14" s="64" customFormat="1" ht="18.75" customHeight="1">
      <c r="A3" s="208" t="str">
        <f>'П1.6'!I3</f>
        <v>АО "КузбассЭлектро"</v>
      </c>
      <c r="B3" s="208"/>
      <c r="C3" s="208"/>
      <c r="D3" s="208"/>
      <c r="E3" s="208"/>
      <c r="F3" s="208"/>
    </row>
    <row r="4" spans="1:14" s="64" customFormat="1" ht="16.5" thickBot="1">
      <c r="B4" s="62"/>
      <c r="C4" s="63"/>
      <c r="D4" s="63"/>
      <c r="G4" s="63"/>
      <c r="H4" s="63"/>
      <c r="K4" s="63"/>
      <c r="L4" s="63"/>
    </row>
    <row r="5" spans="1:14" ht="27" customHeight="1">
      <c r="A5" s="214" t="s">
        <v>100</v>
      </c>
      <c r="B5" s="216" t="s">
        <v>12</v>
      </c>
      <c r="C5" s="218" t="str">
        <f>'П1.6'!A8</f>
        <v>Факт 1 полугодие 2025г.</v>
      </c>
      <c r="D5" s="209"/>
      <c r="E5" s="210"/>
      <c r="F5" s="211"/>
      <c r="G5" s="209" t="str">
        <f>'П1.5'!I4</f>
        <v>Факт 2 полугодие 2025г.</v>
      </c>
      <c r="H5" s="209"/>
      <c r="I5" s="210"/>
      <c r="J5" s="211"/>
      <c r="K5" s="209" t="str">
        <f>'П1.5'!N4</f>
        <v>ФАКТ 2025 год</v>
      </c>
      <c r="L5" s="209"/>
      <c r="M5" s="210"/>
      <c r="N5" s="211"/>
    </row>
    <row r="6" spans="1:14" ht="48" thickBot="1">
      <c r="A6" s="215"/>
      <c r="B6" s="217"/>
      <c r="C6" s="65" t="s">
        <v>101</v>
      </c>
      <c r="D6" s="66" t="s">
        <v>256</v>
      </c>
      <c r="E6" s="66" t="s">
        <v>257</v>
      </c>
      <c r="F6" s="67" t="s">
        <v>102</v>
      </c>
      <c r="G6" s="68" t="s">
        <v>101</v>
      </c>
      <c r="H6" s="66" t="s">
        <v>256</v>
      </c>
      <c r="I6" s="66" t="s">
        <v>257</v>
      </c>
      <c r="J6" s="67" t="s">
        <v>102</v>
      </c>
      <c r="K6" s="68" t="s">
        <v>101</v>
      </c>
      <c r="L6" s="66" t="s">
        <v>256</v>
      </c>
      <c r="M6" s="66" t="s">
        <v>257</v>
      </c>
      <c r="N6" s="67" t="s">
        <v>102</v>
      </c>
    </row>
    <row r="7" spans="1:14" ht="18" customHeight="1">
      <c r="A7" s="144">
        <v>1</v>
      </c>
      <c r="B7" s="145" t="s">
        <v>103</v>
      </c>
      <c r="C7" s="115">
        <f>C10</f>
        <v>279137.78199999995</v>
      </c>
      <c r="D7" s="116"/>
      <c r="E7" s="116">
        <f>E10</f>
        <v>78.122</v>
      </c>
      <c r="F7" s="224">
        <v>778285</v>
      </c>
      <c r="G7" s="115">
        <f>G10</f>
        <v>286046.71400000004</v>
      </c>
      <c r="H7" s="116"/>
      <c r="I7" s="116">
        <f>I10</f>
        <v>78.949000000000012</v>
      </c>
      <c r="J7" s="224">
        <f>F7</f>
        <v>778285</v>
      </c>
      <c r="K7" s="115">
        <f>C7+G7</f>
        <v>565184.49600000004</v>
      </c>
      <c r="L7" s="116"/>
      <c r="M7" s="116">
        <f>M10</f>
        <v>78.536000000000001</v>
      </c>
      <c r="N7" s="224">
        <f>J7</f>
        <v>778285</v>
      </c>
    </row>
    <row r="8" spans="1:14" ht="17.25" customHeight="1">
      <c r="A8" s="76"/>
      <c r="B8" s="77" t="s">
        <v>104</v>
      </c>
      <c r="C8" s="78"/>
      <c r="D8" s="81"/>
      <c r="E8" s="81"/>
      <c r="F8" s="69"/>
      <c r="G8" s="78"/>
      <c r="H8" s="81"/>
      <c r="I8" s="81"/>
      <c r="J8" s="69"/>
      <c r="K8" s="78"/>
      <c r="L8" s="81"/>
      <c r="M8" s="81"/>
      <c r="N8" s="69"/>
    </row>
    <row r="9" spans="1:14" s="70" customFormat="1" ht="18" customHeight="1">
      <c r="A9" s="71" t="s">
        <v>25</v>
      </c>
      <c r="B9" s="72" t="s">
        <v>105</v>
      </c>
      <c r="C9" s="117"/>
      <c r="D9" s="118"/>
      <c r="E9" s="118"/>
      <c r="F9" s="69"/>
      <c r="G9" s="117"/>
      <c r="H9" s="118"/>
      <c r="I9" s="118"/>
      <c r="J9" s="69"/>
      <c r="K9" s="117"/>
      <c r="L9" s="118"/>
      <c r="M9" s="118"/>
      <c r="N9" s="69"/>
    </row>
    <row r="10" spans="1:14" s="70" customFormat="1" ht="18" customHeight="1">
      <c r="A10" s="71" t="s">
        <v>26</v>
      </c>
      <c r="B10" s="72" t="s">
        <v>106</v>
      </c>
      <c r="C10" s="117">
        <f>'П1.4'!D7</f>
        <v>279137.78199999995</v>
      </c>
      <c r="D10" s="118"/>
      <c r="E10" s="118">
        <f>'П1.5'!D7</f>
        <v>78.122</v>
      </c>
      <c r="F10" s="69"/>
      <c r="G10" s="117">
        <f>'П1.4'!I7</f>
        <v>286046.71400000004</v>
      </c>
      <c r="H10" s="118"/>
      <c r="I10" s="118">
        <f>'П1.5'!I7</f>
        <v>78.949000000000012</v>
      </c>
      <c r="J10" s="69"/>
      <c r="K10" s="115">
        <f>C10+G10</f>
        <v>565184.49600000004</v>
      </c>
      <c r="L10" s="116"/>
      <c r="M10" s="118">
        <f>'П1.5'!N7</f>
        <v>78.536000000000001</v>
      </c>
      <c r="N10" s="69"/>
    </row>
    <row r="11" spans="1:14" s="45" customFormat="1" ht="18" customHeight="1">
      <c r="A11" s="71"/>
      <c r="B11" s="72" t="s">
        <v>107</v>
      </c>
      <c r="C11" s="73"/>
      <c r="D11" s="75"/>
      <c r="E11" s="75"/>
      <c r="F11" s="69"/>
      <c r="G11" s="73"/>
      <c r="H11" s="75"/>
      <c r="I11" s="75"/>
      <c r="J11" s="69"/>
      <c r="K11" s="73"/>
      <c r="L11" s="75"/>
      <c r="M11" s="75"/>
      <c r="N11" s="69"/>
    </row>
    <row r="12" spans="1:14" s="45" customFormat="1" ht="18" customHeight="1">
      <c r="A12" s="71" t="s">
        <v>84</v>
      </c>
      <c r="B12" s="72" t="s">
        <v>277</v>
      </c>
      <c r="C12" s="73">
        <f>'П1.4'!D17</f>
        <v>18566.487000000001</v>
      </c>
      <c r="D12" s="75"/>
      <c r="E12" s="74">
        <v>6.17</v>
      </c>
      <c r="F12" s="69"/>
      <c r="G12" s="73">
        <f>'П1.4'!I17</f>
        <v>17412.545999999998</v>
      </c>
      <c r="H12" s="75"/>
      <c r="I12" s="74">
        <v>6.17</v>
      </c>
      <c r="J12" s="69"/>
      <c r="K12" s="73">
        <f>C12+G12</f>
        <v>35979.032999999996</v>
      </c>
      <c r="L12" s="75"/>
      <c r="M12" s="75">
        <f>(E12+I12)/2</f>
        <v>6.17</v>
      </c>
      <c r="N12" s="69"/>
    </row>
    <row r="13" spans="1:14" s="45" customFormat="1" ht="18" customHeight="1">
      <c r="A13" s="71" t="s">
        <v>85</v>
      </c>
      <c r="B13" s="72" t="s">
        <v>270</v>
      </c>
      <c r="C13" s="73">
        <f>'П1.4'!D18</f>
        <v>229012.78</v>
      </c>
      <c r="D13" s="75"/>
      <c r="E13" s="75">
        <f>E10-E12-E14-E15-E16</f>
        <v>63.260999999999996</v>
      </c>
      <c r="F13" s="69"/>
      <c r="G13" s="73">
        <f>'П1.4'!I18</f>
        <v>228268.15899999999</v>
      </c>
      <c r="H13" s="75"/>
      <c r="I13" s="75">
        <f>I10-I12-I14-I15-I16</f>
        <v>61.868000000000009</v>
      </c>
      <c r="J13" s="69"/>
      <c r="K13" s="73">
        <f>C13+G13</f>
        <v>457280.93900000001</v>
      </c>
      <c r="L13" s="75"/>
      <c r="M13" s="75">
        <f>M10-M12-M14-M15-M16</f>
        <v>62.565000000000005</v>
      </c>
      <c r="N13" s="69"/>
    </row>
    <row r="14" spans="1:14" s="45" customFormat="1" ht="18" customHeight="1">
      <c r="A14" s="71" t="s">
        <v>110</v>
      </c>
      <c r="B14" s="72" t="s">
        <v>253</v>
      </c>
      <c r="C14" s="73">
        <f>'П1.4'!D19</f>
        <v>30851.587</v>
      </c>
      <c r="D14" s="75"/>
      <c r="E14" s="75">
        <f>'П1.5'!E19</f>
        <v>8.4930000000000003</v>
      </c>
      <c r="F14" s="69"/>
      <c r="G14" s="73">
        <f>'П1.4'!I19</f>
        <v>39748</v>
      </c>
      <c r="H14" s="75"/>
      <c r="I14" s="75">
        <f>'П1.5'!J19</f>
        <v>10.739000000000001</v>
      </c>
      <c r="J14" s="69"/>
      <c r="K14" s="73">
        <f>C14+G14</f>
        <v>70599.587</v>
      </c>
      <c r="L14" s="75"/>
      <c r="M14" s="75">
        <f>(E14+I14)/2</f>
        <v>9.6159999999999997</v>
      </c>
      <c r="N14" s="69"/>
    </row>
    <row r="15" spans="1:14" s="45" customFormat="1" ht="18" customHeight="1">
      <c r="A15" s="71" t="s">
        <v>235</v>
      </c>
      <c r="B15" s="72" t="s">
        <v>258</v>
      </c>
      <c r="C15" s="73">
        <f>'П1.4'!D21</f>
        <v>409.995</v>
      </c>
      <c r="D15" s="75"/>
      <c r="E15" s="75">
        <f>'П1.5'!G21</f>
        <v>0.115</v>
      </c>
      <c r="F15" s="69"/>
      <c r="G15" s="73">
        <f>'П1.4'!I21</f>
        <v>341.36500000000001</v>
      </c>
      <c r="H15" s="75"/>
      <c r="I15" s="75">
        <f>'П1.5'!L21</f>
        <v>9.5000000000000001E-2</v>
      </c>
      <c r="J15" s="69"/>
      <c r="K15" s="73">
        <f>C15+G15</f>
        <v>751.36</v>
      </c>
      <c r="L15" s="75"/>
      <c r="M15" s="75">
        <f>(E15+I15)/2</f>
        <v>0.10500000000000001</v>
      </c>
      <c r="N15" s="69"/>
    </row>
    <row r="16" spans="1:14" s="45" customFormat="1" ht="18" customHeight="1">
      <c r="A16" s="71" t="s">
        <v>236</v>
      </c>
      <c r="B16" s="72" t="s">
        <v>237</v>
      </c>
      <c r="C16" s="73">
        <f>'П1.4'!D20</f>
        <v>296.93299999999999</v>
      </c>
      <c r="D16" s="75"/>
      <c r="E16" s="75">
        <f>'П1.5'!F20</f>
        <v>8.3000000000000004E-2</v>
      </c>
      <c r="F16" s="69"/>
      <c r="G16" s="73">
        <f>'П1.4'!I20</f>
        <v>276.64400000000001</v>
      </c>
      <c r="H16" s="75"/>
      <c r="I16" s="75">
        <f>'П1.5'!K20</f>
        <v>7.6999999999999999E-2</v>
      </c>
      <c r="J16" s="69"/>
      <c r="K16" s="73">
        <f>C16+G16</f>
        <v>573.577</v>
      </c>
      <c r="L16" s="75"/>
      <c r="M16" s="75">
        <f>(E16+I16)/2</f>
        <v>0.08</v>
      </c>
      <c r="N16" s="69"/>
    </row>
    <row r="17" spans="1:14" s="45" customFormat="1" ht="18" customHeight="1">
      <c r="A17" s="76"/>
      <c r="B17" s="77" t="s">
        <v>111</v>
      </c>
      <c r="C17" s="78"/>
      <c r="D17" s="81"/>
      <c r="E17" s="81"/>
      <c r="F17" s="80"/>
      <c r="G17" s="78"/>
      <c r="H17" s="81"/>
      <c r="I17" s="81"/>
      <c r="J17" s="80"/>
      <c r="K17" s="78"/>
      <c r="L17" s="81"/>
      <c r="M17" s="81"/>
      <c r="N17" s="80"/>
    </row>
    <row r="18" spans="1:14" ht="18" customHeight="1">
      <c r="A18" s="87" t="s">
        <v>23</v>
      </c>
      <c r="B18" s="88" t="s">
        <v>112</v>
      </c>
      <c r="C18" s="117">
        <f>'П1.4'!D22</f>
        <v>6110.0869999999995</v>
      </c>
      <c r="D18" s="118"/>
      <c r="E18" s="118">
        <f>'П1.5'!D22</f>
        <v>1.716</v>
      </c>
      <c r="F18" s="82"/>
      <c r="G18" s="117">
        <f>'П1.4'!I22</f>
        <v>5835.0469999999996</v>
      </c>
      <c r="H18" s="118"/>
      <c r="I18" s="118">
        <f>'П1.5'!I22</f>
        <v>1.6099999999999999</v>
      </c>
      <c r="J18" s="82"/>
      <c r="K18" s="115">
        <f>C18+G18</f>
        <v>11945.133999999998</v>
      </c>
      <c r="L18" s="116"/>
      <c r="M18" s="118">
        <f>'П1.5'!N22</f>
        <v>1.6629999999999998</v>
      </c>
      <c r="N18" s="82"/>
    </row>
    <row r="19" spans="1:14" ht="18" customHeight="1">
      <c r="A19" s="87" t="s">
        <v>94</v>
      </c>
      <c r="B19" s="88" t="s">
        <v>113</v>
      </c>
      <c r="C19" s="117">
        <f>C10-C18</f>
        <v>273027.69499999995</v>
      </c>
      <c r="D19" s="118"/>
      <c r="E19" s="118">
        <f>E10-E18</f>
        <v>76.406000000000006</v>
      </c>
      <c r="F19" s="82"/>
      <c r="G19" s="117">
        <f>G10-G18</f>
        <v>280211.66700000002</v>
      </c>
      <c r="H19" s="118"/>
      <c r="I19" s="118">
        <f>I10-I18</f>
        <v>77.339000000000013</v>
      </c>
      <c r="J19" s="82"/>
      <c r="K19" s="115">
        <f>C19+G19</f>
        <v>553239.36199999996</v>
      </c>
      <c r="L19" s="116"/>
      <c r="M19" s="118">
        <f>M10-M18</f>
        <v>76.873000000000005</v>
      </c>
      <c r="N19" s="82"/>
    </row>
    <row r="20" spans="1:14" ht="18" customHeight="1">
      <c r="A20" s="76"/>
      <c r="B20" s="77" t="s">
        <v>114</v>
      </c>
      <c r="C20" s="78"/>
      <c r="D20" s="81"/>
      <c r="E20" s="81"/>
      <c r="F20" s="69"/>
      <c r="G20" s="78"/>
      <c r="H20" s="81"/>
      <c r="I20" s="81"/>
      <c r="J20" s="69"/>
      <c r="K20" s="78"/>
      <c r="L20" s="81"/>
      <c r="M20" s="81"/>
      <c r="N20" s="69"/>
    </row>
    <row r="21" spans="1:14" ht="18" customHeight="1">
      <c r="A21" s="87" t="s">
        <v>115</v>
      </c>
      <c r="B21" s="88" t="s">
        <v>116</v>
      </c>
      <c r="C21" s="117">
        <f>'П1.4'!D33</f>
        <v>232608.86500000002</v>
      </c>
      <c r="D21" s="118"/>
      <c r="E21" s="118">
        <f>'П1.5'!D33</f>
        <v>64.974999999999994</v>
      </c>
      <c r="F21" s="69"/>
      <c r="G21" s="117">
        <f>'П1.4'!I33</f>
        <v>241261.98300000001</v>
      </c>
      <c r="H21" s="118"/>
      <c r="I21" s="118">
        <f>'П1.5'!I33</f>
        <v>66.498999999999995</v>
      </c>
      <c r="J21" s="69"/>
      <c r="K21" s="115">
        <f>C21+G21</f>
        <v>473870.848</v>
      </c>
      <c r="L21" s="116"/>
      <c r="M21" s="118">
        <f>'П1.5'!N33</f>
        <v>65.736999999999995</v>
      </c>
      <c r="N21" s="69"/>
    </row>
    <row r="22" spans="1:14" ht="18" customHeight="1">
      <c r="A22" s="87" t="s">
        <v>117</v>
      </c>
      <c r="B22" s="88" t="s">
        <v>118</v>
      </c>
      <c r="C22" s="117">
        <f>'П1.4'!D29+'П1.4'!D35</f>
        <v>40418.829999999994</v>
      </c>
      <c r="D22" s="118"/>
      <c r="E22" s="118">
        <f>'П1.5'!D36+'П1.5'!D29</f>
        <v>11.430999999999999</v>
      </c>
      <c r="F22" s="69"/>
      <c r="G22" s="117">
        <f>'П1.4'!I29+'П1.4'!I35</f>
        <v>38949.684000000001</v>
      </c>
      <c r="H22" s="118"/>
      <c r="I22" s="118">
        <f>'П1.5'!I36+'П1.5'!I29</f>
        <v>10.84</v>
      </c>
      <c r="J22" s="69"/>
      <c r="K22" s="115">
        <f>C22+G22</f>
        <v>79368.513999999996</v>
      </c>
      <c r="L22" s="116"/>
      <c r="M22" s="118">
        <f>SUM(M24,M26,M28,M30,M32,M34,M35,M37)</f>
        <v>11.1355</v>
      </c>
      <c r="N22" s="69"/>
    </row>
    <row r="23" spans="1:14" s="45" customFormat="1" ht="18" customHeight="1">
      <c r="A23" s="76"/>
      <c r="B23" s="77" t="s">
        <v>119</v>
      </c>
      <c r="C23" s="78"/>
      <c r="D23" s="81"/>
      <c r="E23" s="81"/>
      <c r="F23" s="80"/>
      <c r="G23" s="78"/>
      <c r="H23" s="81"/>
      <c r="I23" s="81"/>
      <c r="J23" s="80"/>
      <c r="K23" s="78"/>
      <c r="L23" s="81"/>
      <c r="M23" s="81"/>
      <c r="N23" s="80"/>
    </row>
    <row r="24" spans="1:14" s="45" customFormat="1" ht="18" customHeight="1">
      <c r="A24" s="71" t="s">
        <v>120</v>
      </c>
      <c r="B24" s="72" t="str">
        <f>B12</f>
        <v>ПАО "Россети"</v>
      </c>
      <c r="C24" s="73">
        <v>0</v>
      </c>
      <c r="D24" s="75"/>
      <c r="E24" s="75">
        <v>0</v>
      </c>
      <c r="F24" s="69"/>
      <c r="G24" s="73">
        <v>0</v>
      </c>
      <c r="H24" s="75"/>
      <c r="I24" s="75">
        <v>0</v>
      </c>
      <c r="J24" s="69"/>
      <c r="K24" s="73">
        <f t="shared" ref="K24:K37" si="0">C24+G24</f>
        <v>0</v>
      </c>
      <c r="L24" s="75"/>
      <c r="M24" s="75">
        <v>0</v>
      </c>
      <c r="N24" s="69"/>
    </row>
    <row r="25" spans="1:14" s="45" customFormat="1" ht="18" customHeight="1">
      <c r="A25" s="71" t="s">
        <v>121</v>
      </c>
      <c r="B25" s="84" t="s">
        <v>122</v>
      </c>
      <c r="C25" s="73">
        <f>C24-C12</f>
        <v>-18566.487000000001</v>
      </c>
      <c r="D25" s="75"/>
      <c r="E25" s="75">
        <f>E24-E12</f>
        <v>-6.17</v>
      </c>
      <c r="F25" s="85"/>
      <c r="G25" s="73">
        <f>G24-G12</f>
        <v>-17412.545999999998</v>
      </c>
      <c r="H25" s="75"/>
      <c r="I25" s="75">
        <f>I24-I12</f>
        <v>-6.17</v>
      </c>
      <c r="J25" s="85"/>
      <c r="K25" s="73">
        <f t="shared" si="0"/>
        <v>-35979.032999999996</v>
      </c>
      <c r="L25" s="75"/>
      <c r="M25" s="75">
        <f>M24-M12</f>
        <v>-6.17</v>
      </c>
      <c r="N25" s="85"/>
    </row>
    <row r="26" spans="1:14" s="45" customFormat="1" ht="17.25" customHeight="1">
      <c r="A26" s="71" t="s">
        <v>123</v>
      </c>
      <c r="B26" s="72" t="str">
        <f>B13</f>
        <v>ПАО "Россети Сибирь"-"Кузбассэнерго-РЭС"</v>
      </c>
      <c r="C26" s="73">
        <f>'П1.6'!F40</f>
        <v>67.831000000000003</v>
      </c>
      <c r="D26" s="75"/>
      <c r="E26" s="75">
        <f>'П1.6'!K40</f>
        <v>1.7999999999999999E-2</v>
      </c>
      <c r="F26" s="85"/>
      <c r="G26" s="73">
        <f>'П1.6'!F85</f>
        <v>563.74900000000002</v>
      </c>
      <c r="H26" s="75"/>
      <c r="I26" s="75">
        <f>'П1.6'!K85</f>
        <v>0.14899999999999999</v>
      </c>
      <c r="J26" s="85"/>
      <c r="K26" s="73">
        <f t="shared" si="0"/>
        <v>631.58000000000004</v>
      </c>
      <c r="L26" s="75"/>
      <c r="M26" s="75">
        <f>'П1.6'!K130</f>
        <v>8.3000000000000004E-2</v>
      </c>
      <c r="N26" s="85"/>
    </row>
    <row r="27" spans="1:14" s="45" customFormat="1" ht="20.25" customHeight="1">
      <c r="A27" s="71" t="s">
        <v>124</v>
      </c>
      <c r="B27" s="84" t="s">
        <v>125</v>
      </c>
      <c r="C27" s="73">
        <f>C26-C13</f>
        <v>-228944.94899999999</v>
      </c>
      <c r="D27" s="75"/>
      <c r="E27" s="75">
        <f>E26-E13</f>
        <v>-63.242999999999995</v>
      </c>
      <c r="F27" s="85"/>
      <c r="G27" s="73">
        <f>G26-G13</f>
        <v>-227704.40999999997</v>
      </c>
      <c r="H27" s="75"/>
      <c r="I27" s="75">
        <f>I26-I13</f>
        <v>-61.719000000000008</v>
      </c>
      <c r="J27" s="85"/>
      <c r="K27" s="73">
        <f t="shared" si="0"/>
        <v>-456649.35899999994</v>
      </c>
      <c r="L27" s="75"/>
      <c r="M27" s="75">
        <f>M26-M13</f>
        <v>-62.482000000000006</v>
      </c>
      <c r="N27" s="85"/>
    </row>
    <row r="28" spans="1:14" s="45" customFormat="1" ht="20.25" customHeight="1">
      <c r="A28" s="71" t="s">
        <v>126</v>
      </c>
      <c r="B28" s="84" t="str">
        <f>B14</f>
        <v>АО "Электросеть"</v>
      </c>
      <c r="C28" s="73">
        <f>'П1.6'!D43</f>
        <v>4977.0140000000001</v>
      </c>
      <c r="D28" s="75"/>
      <c r="E28" s="75">
        <f>'П1.6'!I43</f>
        <v>1.5449999999999999</v>
      </c>
      <c r="F28" s="85"/>
      <c r="G28" s="73">
        <f>'П1.6'!D88</f>
        <v>3581.1889999999999</v>
      </c>
      <c r="H28" s="75"/>
      <c r="I28" s="75">
        <f>'П1.6'!I88</f>
        <v>1.1419999999999999</v>
      </c>
      <c r="J28" s="85"/>
      <c r="K28" s="73">
        <f t="shared" si="0"/>
        <v>8558.2029999999995</v>
      </c>
      <c r="L28" s="75"/>
      <c r="M28" s="75">
        <f>'П1.6'!I133</f>
        <v>1.3440000000000001</v>
      </c>
      <c r="N28" s="85"/>
    </row>
    <row r="29" spans="1:14" s="45" customFormat="1" ht="20.25" customHeight="1">
      <c r="A29" s="71" t="s">
        <v>238</v>
      </c>
      <c r="B29" s="84" t="s">
        <v>245</v>
      </c>
      <c r="C29" s="73">
        <f>C28-C14</f>
        <v>-25874.573</v>
      </c>
      <c r="D29" s="75"/>
      <c r="E29" s="75">
        <f>E28-E14</f>
        <v>-6.9480000000000004</v>
      </c>
      <c r="F29" s="85"/>
      <c r="G29" s="73">
        <f>G28-G14</f>
        <v>-36166.811000000002</v>
      </c>
      <c r="H29" s="75"/>
      <c r="I29" s="75">
        <f>I28-I14</f>
        <v>-9.5970000000000013</v>
      </c>
      <c r="J29" s="85"/>
      <c r="K29" s="73">
        <f t="shared" si="0"/>
        <v>-62041.384000000005</v>
      </c>
      <c r="L29" s="75"/>
      <c r="M29" s="75">
        <f>M28-M14</f>
        <v>-8.2720000000000002</v>
      </c>
      <c r="N29" s="85"/>
    </row>
    <row r="30" spans="1:14" s="45" customFormat="1" ht="20.25" customHeight="1">
      <c r="A30" s="71" t="s">
        <v>239</v>
      </c>
      <c r="B30" s="84" t="str">
        <f>B15</f>
        <v>АО "ЭнергоПаритет"</v>
      </c>
      <c r="C30" s="73">
        <f>'П1.6'!C41</f>
        <v>257.33699999999999</v>
      </c>
      <c r="D30" s="75"/>
      <c r="E30" s="75">
        <f>'П1.6'!H41</f>
        <v>6.2E-2</v>
      </c>
      <c r="F30" s="85"/>
      <c r="G30" s="73">
        <f>'П1.6'!C86</f>
        <v>261.78199999999998</v>
      </c>
      <c r="H30" s="75"/>
      <c r="I30" s="75">
        <f>'П1.6'!H86</f>
        <v>6.4000000000000001E-2</v>
      </c>
      <c r="J30" s="85"/>
      <c r="K30" s="73">
        <f t="shared" si="0"/>
        <v>519.11899999999991</v>
      </c>
      <c r="L30" s="75"/>
      <c r="M30" s="75">
        <f>(E30+I30)/2</f>
        <v>6.3E-2</v>
      </c>
      <c r="N30" s="85"/>
    </row>
    <row r="31" spans="1:14" s="45" customFormat="1" ht="20.25" customHeight="1">
      <c r="A31" s="71" t="s">
        <v>243</v>
      </c>
      <c r="B31" s="84" t="s">
        <v>246</v>
      </c>
      <c r="C31" s="73">
        <f>C30-C15</f>
        <v>-152.65800000000002</v>
      </c>
      <c r="D31" s="75"/>
      <c r="E31" s="75">
        <f>E30-E15</f>
        <v>-5.3000000000000005E-2</v>
      </c>
      <c r="F31" s="85"/>
      <c r="G31" s="73">
        <f>G30-G15</f>
        <v>-79.583000000000027</v>
      </c>
      <c r="H31" s="75"/>
      <c r="I31" s="75">
        <f>I30-I15</f>
        <v>-3.1E-2</v>
      </c>
      <c r="J31" s="85"/>
      <c r="K31" s="73">
        <f t="shared" si="0"/>
        <v>-232.24100000000004</v>
      </c>
      <c r="L31" s="75"/>
      <c r="M31" s="75">
        <f>M30-M15</f>
        <v>-4.200000000000001E-2</v>
      </c>
      <c r="N31" s="85"/>
    </row>
    <row r="32" spans="1:14" s="45" customFormat="1" ht="20.25" customHeight="1">
      <c r="A32" s="71" t="s">
        <v>240</v>
      </c>
      <c r="B32" s="84" t="str">
        <f>B16</f>
        <v>ОАО "РЖД"</v>
      </c>
      <c r="C32" s="73">
        <v>0</v>
      </c>
      <c r="D32" s="75"/>
      <c r="E32" s="75">
        <v>0</v>
      </c>
      <c r="F32" s="85"/>
      <c r="G32" s="73">
        <v>0</v>
      </c>
      <c r="H32" s="75"/>
      <c r="I32" s="75">
        <v>0</v>
      </c>
      <c r="J32" s="85"/>
      <c r="K32" s="73">
        <f t="shared" si="0"/>
        <v>0</v>
      </c>
      <c r="L32" s="75"/>
      <c r="M32" s="75">
        <v>0</v>
      </c>
      <c r="N32" s="85"/>
    </row>
    <row r="33" spans="1:14" s="45" customFormat="1" ht="20.25" customHeight="1">
      <c r="A33" s="71" t="s">
        <v>244</v>
      </c>
      <c r="B33" s="84" t="s">
        <v>246</v>
      </c>
      <c r="C33" s="73">
        <f>C32-C16</f>
        <v>-296.93299999999999</v>
      </c>
      <c r="D33" s="75"/>
      <c r="E33" s="75">
        <f>E32-E16</f>
        <v>-8.3000000000000004E-2</v>
      </c>
      <c r="F33" s="85"/>
      <c r="G33" s="73">
        <f>G32-G16</f>
        <v>-276.64400000000001</v>
      </c>
      <c r="H33" s="75"/>
      <c r="I33" s="75">
        <f>I32-I16</f>
        <v>-7.6999999999999999E-2</v>
      </c>
      <c r="J33" s="85"/>
      <c r="K33" s="73">
        <f t="shared" si="0"/>
        <v>-573.577</v>
      </c>
      <c r="L33" s="75"/>
      <c r="M33" s="75">
        <f>M32-M16</f>
        <v>-0.08</v>
      </c>
      <c r="N33" s="85"/>
    </row>
    <row r="34" spans="1:14" s="45" customFormat="1" ht="20.25" customHeight="1">
      <c r="A34" s="71" t="s">
        <v>241</v>
      </c>
      <c r="B34" s="84" t="str">
        <f>'П1.6'!B132</f>
        <v>ООО "КЭнК"</v>
      </c>
      <c r="C34" s="73">
        <f>'П1.6'!C42</f>
        <v>30495.564000000002</v>
      </c>
      <c r="D34" s="75"/>
      <c r="E34" s="75">
        <f>'П1.6'!H42</f>
        <v>8.5960000000000001</v>
      </c>
      <c r="F34" s="85"/>
      <c r="G34" s="73">
        <f>'П1.6'!C87</f>
        <v>30023.142</v>
      </c>
      <c r="H34" s="75"/>
      <c r="I34" s="75">
        <f>'П1.6'!H87</f>
        <v>8.3189999999999991</v>
      </c>
      <c r="J34" s="85"/>
      <c r="K34" s="73">
        <f t="shared" si="0"/>
        <v>60518.706000000006</v>
      </c>
      <c r="L34" s="75"/>
      <c r="M34" s="75">
        <f>'П1.6'!H132</f>
        <v>8.4580000000000002</v>
      </c>
      <c r="N34" s="85"/>
    </row>
    <row r="35" spans="1:14" s="45" customFormat="1" ht="20.25" customHeight="1">
      <c r="A35" s="71" t="s">
        <v>242</v>
      </c>
      <c r="B35" s="84" t="str">
        <f>'П1.6'!B134</f>
        <v>ООО "СКЭК"</v>
      </c>
      <c r="C35" s="73">
        <f>'П1.6'!C44</f>
        <v>4237.2439999999997</v>
      </c>
      <c r="D35" s="75"/>
      <c r="E35" s="75">
        <f>'П1.6'!H44</f>
        <v>1.0760000000000001</v>
      </c>
      <c r="F35" s="85"/>
      <c r="G35" s="73">
        <f>'П1.6'!C89</f>
        <v>4199.53</v>
      </c>
      <c r="H35" s="75"/>
      <c r="I35" s="75">
        <f>'П1.6'!H89</f>
        <v>1.056</v>
      </c>
      <c r="J35" s="85"/>
      <c r="K35" s="73">
        <f t="shared" si="0"/>
        <v>8436.7739999999994</v>
      </c>
      <c r="L35" s="75"/>
      <c r="M35" s="75">
        <f>'П1.6'!H134</f>
        <v>1.0660000000000001</v>
      </c>
      <c r="N35" s="85"/>
    </row>
    <row r="36" spans="1:14" s="45" customFormat="1" ht="20.25" hidden="1" customHeight="1">
      <c r="A36" s="71" t="s">
        <v>247</v>
      </c>
      <c r="B36" s="84" t="e">
        <f>'П1.6'!#REF!</f>
        <v>#REF!</v>
      </c>
      <c r="C36" s="73">
        <f>'П1.6'!C45</f>
        <v>0</v>
      </c>
      <c r="D36" s="75"/>
      <c r="E36" s="75" t="e">
        <f>'П1.6'!#REF!</f>
        <v>#REF!</v>
      </c>
      <c r="F36" s="85"/>
      <c r="G36" s="73" t="e">
        <f>'П1.6'!#REF!</f>
        <v>#REF!</v>
      </c>
      <c r="H36" s="75"/>
      <c r="I36" s="75" t="e">
        <f>'П1.6'!#REF!</f>
        <v>#REF!</v>
      </c>
      <c r="J36" s="85"/>
      <c r="K36" s="73" t="e">
        <f t="shared" si="0"/>
        <v>#REF!</v>
      </c>
      <c r="L36" s="75"/>
      <c r="M36" s="75">
        <f>'П1.6'!H135</f>
        <v>0</v>
      </c>
      <c r="N36" s="85"/>
    </row>
    <row r="37" spans="1:14" s="45" customFormat="1" ht="18" customHeight="1">
      <c r="A37" s="71" t="s">
        <v>251</v>
      </c>
      <c r="B37" s="84" t="s">
        <v>282</v>
      </c>
      <c r="C37" s="73">
        <f>'П1.4'!D29</f>
        <v>383.84</v>
      </c>
      <c r="D37" s="75"/>
      <c r="E37" s="75">
        <f>'П1.5'!D29</f>
        <v>0.13400000000000001</v>
      </c>
      <c r="F37" s="85"/>
      <c r="G37" s="73">
        <f>'П1.4'!I29</f>
        <v>320.29199999999997</v>
      </c>
      <c r="H37" s="75"/>
      <c r="I37" s="75">
        <f>'П1.5'!I29</f>
        <v>0.11</v>
      </c>
      <c r="J37" s="85"/>
      <c r="K37" s="73">
        <f t="shared" si="0"/>
        <v>704.13199999999995</v>
      </c>
      <c r="L37" s="75"/>
      <c r="M37" s="75">
        <f>'П1.5'!N29</f>
        <v>0.1215</v>
      </c>
      <c r="N37" s="85"/>
    </row>
    <row r="38" spans="1:14" s="45" customFormat="1" ht="20.25" hidden="1" customHeight="1">
      <c r="A38" s="71"/>
      <c r="B38" s="84"/>
      <c r="C38" s="73"/>
      <c r="D38" s="75"/>
      <c r="E38" s="75"/>
      <c r="F38" s="85"/>
      <c r="G38" s="73"/>
      <c r="H38" s="75"/>
      <c r="I38" s="75"/>
      <c r="J38" s="85"/>
      <c r="K38" s="73"/>
      <c r="L38" s="75"/>
      <c r="M38" s="75"/>
      <c r="N38" s="85"/>
    </row>
    <row r="39" spans="1:14" s="45" customFormat="1" ht="20.25" hidden="1" customHeight="1">
      <c r="A39" s="71"/>
      <c r="B39" s="84"/>
      <c r="C39" s="73"/>
      <c r="D39" s="75"/>
      <c r="E39" s="75"/>
      <c r="F39" s="85"/>
      <c r="G39" s="73"/>
      <c r="H39" s="75"/>
      <c r="I39" s="75"/>
      <c r="J39" s="85"/>
      <c r="K39" s="73"/>
      <c r="L39" s="75"/>
      <c r="M39" s="75"/>
      <c r="N39" s="85"/>
    </row>
    <row r="40" spans="1:14" s="45" customFormat="1" ht="20.25" hidden="1" customHeight="1">
      <c r="A40" s="71"/>
      <c r="B40" s="84"/>
      <c r="C40" s="73"/>
      <c r="D40" s="75"/>
      <c r="E40" s="75"/>
      <c r="F40" s="85"/>
      <c r="G40" s="73"/>
      <c r="H40" s="75"/>
      <c r="I40" s="75"/>
      <c r="J40" s="85"/>
      <c r="K40" s="73"/>
      <c r="L40" s="75"/>
      <c r="M40" s="75"/>
      <c r="N40" s="85"/>
    </row>
    <row r="41" spans="1:14" s="45" customFormat="1" ht="20.25" hidden="1" customHeight="1">
      <c r="A41" s="71"/>
      <c r="B41" s="84"/>
      <c r="C41" s="73"/>
      <c r="D41" s="75"/>
      <c r="E41" s="75"/>
      <c r="F41" s="85"/>
      <c r="G41" s="73"/>
      <c r="H41" s="75"/>
      <c r="I41" s="75"/>
      <c r="J41" s="85"/>
      <c r="K41" s="73"/>
      <c r="L41" s="75"/>
      <c r="M41" s="75"/>
      <c r="N41" s="85"/>
    </row>
    <row r="42" spans="1:14" s="45" customFormat="1" ht="15.75" hidden="1" customHeight="1">
      <c r="A42" s="71" t="s">
        <v>126</v>
      </c>
      <c r="B42" s="72" t="s">
        <v>111</v>
      </c>
      <c r="C42" s="73"/>
      <c r="D42" s="75"/>
      <c r="E42" s="75"/>
      <c r="F42" s="85"/>
      <c r="G42" s="73"/>
      <c r="H42" s="75"/>
      <c r="I42" s="75"/>
      <c r="J42" s="85"/>
      <c r="K42" s="73"/>
      <c r="L42" s="75"/>
      <c r="M42" s="75"/>
      <c r="N42" s="85"/>
    </row>
    <row r="43" spans="1:14" s="45" customFormat="1" ht="18" customHeight="1">
      <c r="A43" s="76" t="s">
        <v>96</v>
      </c>
      <c r="B43" s="77" t="s">
        <v>127</v>
      </c>
      <c r="C43" s="78"/>
      <c r="D43" s="81"/>
      <c r="E43" s="81"/>
      <c r="F43" s="69"/>
      <c r="G43" s="78"/>
      <c r="H43" s="81"/>
      <c r="I43" s="81"/>
      <c r="J43" s="69"/>
      <c r="K43" s="78"/>
      <c r="L43" s="81"/>
      <c r="M43" s="81"/>
      <c r="N43" s="69"/>
    </row>
    <row r="44" spans="1:14" s="45" customFormat="1" ht="18" customHeight="1">
      <c r="A44" s="76"/>
      <c r="B44" s="77" t="s">
        <v>107</v>
      </c>
      <c r="C44" s="78"/>
      <c r="D44" s="81"/>
      <c r="E44" s="81"/>
      <c r="F44" s="69"/>
      <c r="G44" s="78"/>
      <c r="H44" s="81"/>
      <c r="I44" s="81"/>
      <c r="J44" s="69"/>
      <c r="K44" s="78"/>
      <c r="L44" s="81"/>
      <c r="M44" s="81"/>
      <c r="N44" s="82"/>
    </row>
    <row r="45" spans="1:14" s="45" customFormat="1" ht="18" customHeight="1">
      <c r="A45" s="76" t="s">
        <v>128</v>
      </c>
      <c r="B45" s="77" t="s">
        <v>105</v>
      </c>
      <c r="C45" s="78"/>
      <c r="D45" s="81"/>
      <c r="E45" s="81"/>
      <c r="F45" s="69"/>
      <c r="G45" s="78"/>
      <c r="H45" s="81"/>
      <c r="I45" s="81"/>
      <c r="J45" s="69"/>
      <c r="K45" s="78"/>
      <c r="L45" s="81"/>
      <c r="M45" s="81"/>
      <c r="N45" s="69"/>
    </row>
    <row r="46" spans="1:14" s="45" customFormat="1" ht="18" customHeight="1">
      <c r="A46" s="76" t="s">
        <v>129</v>
      </c>
      <c r="B46" s="77" t="s">
        <v>106</v>
      </c>
      <c r="C46" s="78"/>
      <c r="D46" s="81"/>
      <c r="E46" s="81"/>
      <c r="F46" s="69"/>
      <c r="G46" s="78"/>
      <c r="H46" s="81"/>
      <c r="I46" s="81"/>
      <c r="J46" s="69"/>
      <c r="K46" s="78"/>
      <c r="L46" s="81"/>
      <c r="M46" s="81"/>
      <c r="N46" s="69"/>
    </row>
    <row r="47" spans="1:14" s="45" customFormat="1" ht="18" customHeight="1">
      <c r="A47" s="76"/>
      <c r="B47" s="77" t="s">
        <v>107</v>
      </c>
      <c r="C47" s="78"/>
      <c r="D47" s="81"/>
      <c r="E47" s="81"/>
      <c r="F47" s="69"/>
      <c r="G47" s="78"/>
      <c r="H47" s="81"/>
      <c r="I47" s="81"/>
      <c r="J47" s="69"/>
      <c r="K47" s="78"/>
      <c r="L47" s="81"/>
      <c r="M47" s="81"/>
      <c r="N47" s="69"/>
    </row>
    <row r="48" spans="1:14" s="45" customFormat="1" ht="18" customHeight="1">
      <c r="A48" s="76" t="s">
        <v>130</v>
      </c>
      <c r="B48" s="77" t="s">
        <v>108</v>
      </c>
      <c r="C48" s="78"/>
      <c r="D48" s="81"/>
      <c r="E48" s="81"/>
      <c r="F48" s="69"/>
      <c r="G48" s="78"/>
      <c r="H48" s="81"/>
      <c r="I48" s="81"/>
      <c r="J48" s="69"/>
      <c r="K48" s="78"/>
      <c r="L48" s="81"/>
      <c r="M48" s="81"/>
      <c r="N48" s="69"/>
    </row>
    <row r="49" spans="1:14" s="45" customFormat="1" ht="18" customHeight="1">
      <c r="A49" s="76" t="s">
        <v>131</v>
      </c>
      <c r="B49" s="77" t="s">
        <v>109</v>
      </c>
      <c r="C49" s="78"/>
      <c r="D49" s="81"/>
      <c r="E49" s="81"/>
      <c r="F49" s="69"/>
      <c r="G49" s="78"/>
      <c r="H49" s="81"/>
      <c r="I49" s="81"/>
      <c r="J49" s="69"/>
      <c r="K49" s="78"/>
      <c r="L49" s="81"/>
      <c r="M49" s="81"/>
      <c r="N49" s="69"/>
    </row>
    <row r="50" spans="1:14" s="45" customFormat="1" ht="18" customHeight="1">
      <c r="A50" s="76"/>
      <c r="B50" s="77" t="s">
        <v>132</v>
      </c>
      <c r="C50" s="78"/>
      <c r="D50" s="81"/>
      <c r="E50" s="81"/>
      <c r="F50" s="69"/>
      <c r="G50" s="78"/>
      <c r="H50" s="81"/>
      <c r="I50" s="81"/>
      <c r="J50" s="69"/>
      <c r="K50" s="78"/>
      <c r="L50" s="81"/>
      <c r="M50" s="81"/>
      <c r="N50" s="69"/>
    </row>
    <row r="51" spans="1:14" s="45" customFormat="1" ht="18" customHeight="1">
      <c r="A51" s="76" t="s">
        <v>133</v>
      </c>
      <c r="B51" s="77" t="s">
        <v>134</v>
      </c>
      <c r="C51" s="78"/>
      <c r="D51" s="81"/>
      <c r="E51" s="81"/>
      <c r="F51" s="69"/>
      <c r="G51" s="78"/>
      <c r="H51" s="81"/>
      <c r="I51" s="81"/>
      <c r="J51" s="69"/>
      <c r="K51" s="78"/>
      <c r="L51" s="81"/>
      <c r="M51" s="81"/>
      <c r="N51" s="69"/>
    </row>
    <row r="52" spans="1:14" s="45" customFormat="1" ht="18" customHeight="1">
      <c r="A52" s="76" t="s">
        <v>135</v>
      </c>
      <c r="B52" s="77" t="s">
        <v>136</v>
      </c>
      <c r="C52" s="78"/>
      <c r="D52" s="81"/>
      <c r="E52" s="81"/>
      <c r="F52" s="69"/>
      <c r="G52" s="78"/>
      <c r="H52" s="81"/>
      <c r="I52" s="81"/>
      <c r="J52" s="69"/>
      <c r="K52" s="78"/>
      <c r="L52" s="81"/>
      <c r="M52" s="81"/>
      <c r="N52" s="69"/>
    </row>
    <row r="53" spans="1:14" s="45" customFormat="1" ht="18" customHeight="1">
      <c r="A53" s="76"/>
      <c r="B53" s="77" t="s">
        <v>114</v>
      </c>
      <c r="C53" s="78"/>
      <c r="D53" s="81"/>
      <c r="E53" s="81"/>
      <c r="F53" s="69"/>
      <c r="G53" s="78"/>
      <c r="H53" s="81"/>
      <c r="I53" s="81"/>
      <c r="J53" s="69"/>
      <c r="K53" s="78"/>
      <c r="L53" s="81"/>
      <c r="M53" s="81"/>
      <c r="N53" s="69"/>
    </row>
    <row r="54" spans="1:14" s="45" customFormat="1" ht="18" customHeight="1">
      <c r="A54" s="76" t="s">
        <v>137</v>
      </c>
      <c r="B54" s="77" t="s">
        <v>116</v>
      </c>
      <c r="C54" s="78"/>
      <c r="D54" s="81"/>
      <c r="E54" s="81"/>
      <c r="F54" s="69"/>
      <c r="G54" s="78"/>
      <c r="H54" s="81"/>
      <c r="I54" s="81"/>
      <c r="J54" s="69"/>
      <c r="K54" s="78"/>
      <c r="L54" s="81"/>
      <c r="M54" s="81"/>
      <c r="N54" s="69"/>
    </row>
    <row r="55" spans="1:14" s="45" customFormat="1" ht="18" customHeight="1">
      <c r="A55" s="76" t="s">
        <v>138</v>
      </c>
      <c r="B55" s="77" t="s">
        <v>118</v>
      </c>
      <c r="C55" s="78"/>
      <c r="D55" s="81"/>
      <c r="E55" s="81"/>
      <c r="F55" s="69"/>
      <c r="G55" s="78"/>
      <c r="H55" s="81"/>
      <c r="I55" s="81"/>
      <c r="J55" s="69"/>
      <c r="K55" s="78"/>
      <c r="L55" s="81"/>
      <c r="M55" s="81"/>
      <c r="N55" s="69"/>
    </row>
    <row r="56" spans="1:14" s="45" customFormat="1" ht="18" customHeight="1">
      <c r="A56" s="76"/>
      <c r="B56" s="77" t="s">
        <v>119</v>
      </c>
      <c r="C56" s="78"/>
      <c r="D56" s="81"/>
      <c r="E56" s="81"/>
      <c r="F56" s="69"/>
      <c r="G56" s="78"/>
      <c r="H56" s="81"/>
      <c r="I56" s="81"/>
      <c r="J56" s="69"/>
      <c r="K56" s="78"/>
      <c r="L56" s="81"/>
      <c r="M56" s="81"/>
      <c r="N56" s="69"/>
    </row>
    <row r="57" spans="1:14" s="45" customFormat="1" ht="18" customHeight="1">
      <c r="A57" s="76" t="s">
        <v>139</v>
      </c>
      <c r="B57" s="77" t="s">
        <v>108</v>
      </c>
      <c r="C57" s="78"/>
      <c r="D57" s="81"/>
      <c r="E57" s="81"/>
      <c r="F57" s="69"/>
      <c r="G57" s="78"/>
      <c r="H57" s="81"/>
      <c r="I57" s="81"/>
      <c r="J57" s="69"/>
      <c r="K57" s="78"/>
      <c r="L57" s="81"/>
      <c r="M57" s="81"/>
      <c r="N57" s="69"/>
    </row>
    <row r="58" spans="1:14" s="45" customFormat="1" ht="18" customHeight="1">
      <c r="A58" s="76" t="s">
        <v>140</v>
      </c>
      <c r="B58" s="77" t="s">
        <v>141</v>
      </c>
      <c r="C58" s="78"/>
      <c r="D58" s="81"/>
      <c r="E58" s="81"/>
      <c r="F58" s="69"/>
      <c r="G58" s="78"/>
      <c r="H58" s="81"/>
      <c r="I58" s="81"/>
      <c r="J58" s="69"/>
      <c r="K58" s="78"/>
      <c r="L58" s="81"/>
      <c r="M58" s="81"/>
      <c r="N58" s="69"/>
    </row>
    <row r="59" spans="1:14" s="45" customFormat="1" ht="18" customHeight="1">
      <c r="A59" s="76" t="s">
        <v>142</v>
      </c>
      <c r="B59" s="77" t="s">
        <v>109</v>
      </c>
      <c r="C59" s="78"/>
      <c r="D59" s="81"/>
      <c r="E59" s="81"/>
      <c r="F59" s="69"/>
      <c r="G59" s="78"/>
      <c r="H59" s="81"/>
      <c r="I59" s="81"/>
      <c r="J59" s="69"/>
      <c r="K59" s="78"/>
      <c r="L59" s="81"/>
      <c r="M59" s="81"/>
      <c r="N59" s="69"/>
    </row>
    <row r="60" spans="1:14" s="45" customFormat="1" ht="18" customHeight="1">
      <c r="A60" s="76" t="s">
        <v>143</v>
      </c>
      <c r="B60" s="77" t="s">
        <v>125</v>
      </c>
      <c r="C60" s="78"/>
      <c r="D60" s="81"/>
      <c r="E60" s="81"/>
      <c r="F60" s="69"/>
      <c r="G60" s="78"/>
      <c r="H60" s="81"/>
      <c r="I60" s="81"/>
      <c r="J60" s="69"/>
      <c r="K60" s="78"/>
      <c r="L60" s="81"/>
      <c r="M60" s="81"/>
      <c r="N60" s="69"/>
    </row>
    <row r="61" spans="1:14" s="45" customFormat="1" ht="18" customHeight="1">
      <c r="A61" s="76"/>
      <c r="B61" s="77" t="s">
        <v>132</v>
      </c>
      <c r="C61" s="78"/>
      <c r="D61" s="81"/>
      <c r="E61" s="81"/>
      <c r="F61" s="69"/>
      <c r="G61" s="78"/>
      <c r="H61" s="81"/>
      <c r="I61" s="81"/>
      <c r="J61" s="69"/>
      <c r="K61" s="78"/>
      <c r="L61" s="81"/>
      <c r="M61" s="81"/>
      <c r="N61" s="69"/>
    </row>
    <row r="62" spans="1:14" s="45" customFormat="1" ht="18" customHeight="1">
      <c r="A62" s="76" t="s">
        <v>144</v>
      </c>
      <c r="B62" s="77" t="s">
        <v>145</v>
      </c>
      <c r="C62" s="78"/>
      <c r="D62" s="81"/>
      <c r="E62" s="81"/>
      <c r="F62" s="69"/>
      <c r="G62" s="78"/>
      <c r="H62" s="81"/>
      <c r="I62" s="81"/>
      <c r="J62" s="69"/>
      <c r="K62" s="78"/>
      <c r="L62" s="81"/>
      <c r="M62" s="81"/>
      <c r="N62" s="69"/>
    </row>
    <row r="63" spans="1:14" s="45" customFormat="1" ht="18" customHeight="1">
      <c r="A63" s="76" t="s">
        <v>146</v>
      </c>
      <c r="B63" s="86" t="s">
        <v>147</v>
      </c>
      <c r="C63" s="78"/>
      <c r="D63" s="81"/>
      <c r="E63" s="81"/>
      <c r="F63" s="69"/>
      <c r="G63" s="78"/>
      <c r="H63" s="81"/>
      <c r="I63" s="81"/>
      <c r="J63" s="69"/>
      <c r="K63" s="78"/>
      <c r="L63" s="81"/>
      <c r="M63" s="81"/>
      <c r="N63" s="69"/>
    </row>
    <row r="64" spans="1:14" s="45" customFormat="1" ht="18" customHeight="1">
      <c r="A64" s="76" t="s">
        <v>148</v>
      </c>
      <c r="B64" s="86" t="s">
        <v>149</v>
      </c>
      <c r="C64" s="78"/>
      <c r="D64" s="81"/>
      <c r="E64" s="81"/>
      <c r="F64" s="69"/>
      <c r="G64" s="78"/>
      <c r="H64" s="81"/>
      <c r="I64" s="81"/>
      <c r="J64" s="69"/>
      <c r="K64" s="78"/>
      <c r="L64" s="81"/>
      <c r="M64" s="81"/>
      <c r="N64" s="69"/>
    </row>
    <row r="65" spans="1:14" s="45" customFormat="1" ht="18" customHeight="1">
      <c r="A65" s="76" t="s">
        <v>150</v>
      </c>
      <c r="B65" s="86" t="s">
        <v>151</v>
      </c>
      <c r="C65" s="78"/>
      <c r="D65" s="81"/>
      <c r="E65" s="81"/>
      <c r="F65" s="69"/>
      <c r="G65" s="78"/>
      <c r="H65" s="81"/>
      <c r="I65" s="81"/>
      <c r="J65" s="69"/>
      <c r="K65" s="78"/>
      <c r="L65" s="81"/>
      <c r="M65" s="81"/>
      <c r="N65" s="69"/>
    </row>
    <row r="66" spans="1:14" s="45" customFormat="1" ht="18" customHeight="1">
      <c r="A66" s="76" t="s">
        <v>152</v>
      </c>
      <c r="B66" s="86" t="s">
        <v>153</v>
      </c>
      <c r="C66" s="78"/>
      <c r="D66" s="81"/>
      <c r="E66" s="81"/>
      <c r="F66" s="69"/>
      <c r="G66" s="78"/>
      <c r="H66" s="81"/>
      <c r="I66" s="81"/>
      <c r="J66" s="69"/>
      <c r="K66" s="78"/>
      <c r="L66" s="81"/>
      <c r="M66" s="81"/>
      <c r="N66" s="69"/>
    </row>
    <row r="67" spans="1:14" ht="18" customHeight="1">
      <c r="A67" s="87" t="s">
        <v>154</v>
      </c>
      <c r="B67" s="88" t="s">
        <v>155</v>
      </c>
      <c r="C67" s="73">
        <f>'П1.4'!E16</f>
        <v>256160.76199999999</v>
      </c>
      <c r="D67" s="75"/>
      <c r="E67" s="75">
        <f>'П1.5'!E7</f>
        <v>71.695999999999998</v>
      </c>
      <c r="F67" s="69"/>
      <c r="G67" s="73">
        <f>'П1.4'!J7</f>
        <v>264166.647</v>
      </c>
      <c r="H67" s="75"/>
      <c r="I67" s="75">
        <f>'П1.5'!J7</f>
        <v>72.909000000000006</v>
      </c>
      <c r="J67" s="69"/>
      <c r="K67" s="73">
        <f>C67+G67</f>
        <v>520327.40899999999</v>
      </c>
      <c r="L67" s="75"/>
      <c r="M67" s="75">
        <f>'П1.5'!O7</f>
        <v>72.302999999999997</v>
      </c>
      <c r="N67" s="69"/>
    </row>
    <row r="68" spans="1:14" s="45" customFormat="1" ht="18" customHeight="1">
      <c r="A68" s="76"/>
      <c r="B68" s="77" t="s">
        <v>107</v>
      </c>
      <c r="C68" s="78"/>
      <c r="D68" s="81"/>
      <c r="E68" s="81"/>
      <c r="F68" s="80"/>
      <c r="G68" s="78"/>
      <c r="H68" s="81"/>
      <c r="I68" s="81"/>
      <c r="J68" s="80"/>
      <c r="K68" s="78"/>
      <c r="L68" s="81"/>
      <c r="M68" s="81"/>
      <c r="N68" s="80"/>
    </row>
    <row r="69" spans="1:14" ht="18" customHeight="1">
      <c r="A69" s="87" t="s">
        <v>156</v>
      </c>
      <c r="B69" s="88" t="s">
        <v>157</v>
      </c>
      <c r="C69" s="73">
        <v>0</v>
      </c>
      <c r="D69" s="75"/>
      <c r="E69" s="75">
        <v>0</v>
      </c>
      <c r="F69" s="69"/>
      <c r="G69" s="73">
        <v>0</v>
      </c>
      <c r="H69" s="75"/>
      <c r="I69" s="75">
        <v>0</v>
      </c>
      <c r="J69" s="69"/>
      <c r="K69" s="73">
        <f>C69+G69</f>
        <v>0</v>
      </c>
      <c r="L69" s="75"/>
      <c r="M69" s="75">
        <v>0</v>
      </c>
      <c r="N69" s="69"/>
    </row>
    <row r="70" spans="1:14" ht="18" customHeight="1">
      <c r="A70" s="87" t="s">
        <v>158</v>
      </c>
      <c r="B70" s="88" t="s">
        <v>106</v>
      </c>
      <c r="C70" s="73">
        <f>C67</f>
        <v>256160.76199999999</v>
      </c>
      <c r="D70" s="75"/>
      <c r="E70" s="75">
        <f>E67</f>
        <v>71.695999999999998</v>
      </c>
      <c r="F70" s="69"/>
      <c r="G70" s="73">
        <f>G67</f>
        <v>264166.647</v>
      </c>
      <c r="H70" s="75"/>
      <c r="I70" s="75">
        <f>I67</f>
        <v>72.909000000000006</v>
      </c>
      <c r="J70" s="69"/>
      <c r="K70" s="73">
        <f>C70+G70</f>
        <v>520327.40899999999</v>
      </c>
      <c r="L70" s="75"/>
      <c r="M70" s="75">
        <f>M67</f>
        <v>72.302999999999997</v>
      </c>
      <c r="N70" s="69"/>
    </row>
    <row r="71" spans="1:14" s="45" customFormat="1" ht="18" customHeight="1">
      <c r="A71" s="76"/>
      <c r="B71" s="77" t="s">
        <v>107</v>
      </c>
      <c r="C71" s="78"/>
      <c r="D71" s="81"/>
      <c r="E71" s="81"/>
      <c r="F71" s="80"/>
      <c r="G71" s="78"/>
      <c r="H71" s="81"/>
      <c r="I71" s="81"/>
      <c r="J71" s="80"/>
      <c r="K71" s="78"/>
      <c r="L71" s="81"/>
      <c r="M71" s="81"/>
      <c r="N71" s="80"/>
    </row>
    <row r="72" spans="1:14" s="45" customFormat="1" ht="18" customHeight="1">
      <c r="A72" s="71" t="s">
        <v>159</v>
      </c>
      <c r="B72" s="72" t="str">
        <f>B12</f>
        <v>ПАО "Россети"</v>
      </c>
      <c r="C72" s="73">
        <f>C12</f>
        <v>18566.487000000001</v>
      </c>
      <c r="D72" s="75"/>
      <c r="E72" s="75">
        <f>E12</f>
        <v>6.17</v>
      </c>
      <c r="F72" s="69"/>
      <c r="G72" s="73">
        <f>G12</f>
        <v>17412.545999999998</v>
      </c>
      <c r="H72" s="75"/>
      <c r="I72" s="75">
        <f>I12</f>
        <v>6.17</v>
      </c>
      <c r="J72" s="69"/>
      <c r="K72" s="73">
        <f>C72+G72</f>
        <v>35979.032999999996</v>
      </c>
      <c r="L72" s="75"/>
      <c r="M72" s="75">
        <f>M12</f>
        <v>6.17</v>
      </c>
      <c r="N72" s="69"/>
    </row>
    <row r="73" spans="1:14" s="45" customFormat="1" ht="18" customHeight="1">
      <c r="A73" s="71" t="s">
        <v>160</v>
      </c>
      <c r="B73" s="72" t="str">
        <f>B13</f>
        <v>ПАО "Россети Сибирь"-"Кузбассэнерго-РЭС"</v>
      </c>
      <c r="C73" s="73">
        <f>C67-C72-C74</f>
        <v>206742.68799999999</v>
      </c>
      <c r="D73" s="75"/>
      <c r="E73" s="75">
        <f>E67-E72-E74</f>
        <v>57.032999999999994</v>
      </c>
      <c r="F73" s="69"/>
      <c r="G73" s="73">
        <f>G67-G72-G74</f>
        <v>207006.101</v>
      </c>
      <c r="H73" s="75"/>
      <c r="I73" s="75">
        <f>I67-I72-I74</f>
        <v>56</v>
      </c>
      <c r="J73" s="69"/>
      <c r="K73" s="73">
        <f>C73+G73</f>
        <v>413748.78899999999</v>
      </c>
      <c r="L73" s="75"/>
      <c r="M73" s="75">
        <f>M67-M72-M74</f>
        <v>56.516999999999996</v>
      </c>
      <c r="N73" s="69"/>
    </row>
    <row r="74" spans="1:14" s="45" customFormat="1" ht="18" customHeight="1">
      <c r="A74" s="71" t="s">
        <v>161</v>
      </c>
      <c r="B74" s="72" t="str">
        <f>B14</f>
        <v>АО "Электросеть"</v>
      </c>
      <c r="C74" s="73">
        <f>C14</f>
        <v>30851.587</v>
      </c>
      <c r="D74" s="75"/>
      <c r="E74" s="75">
        <f>E14</f>
        <v>8.4930000000000003</v>
      </c>
      <c r="F74" s="69"/>
      <c r="G74" s="73">
        <f>G14</f>
        <v>39748</v>
      </c>
      <c r="H74" s="75"/>
      <c r="I74" s="75">
        <f>I14</f>
        <v>10.739000000000001</v>
      </c>
      <c r="J74" s="69"/>
      <c r="K74" s="73">
        <f>C74+G74</f>
        <v>70599.587</v>
      </c>
      <c r="L74" s="75"/>
      <c r="M74" s="75">
        <f>M14</f>
        <v>9.6159999999999997</v>
      </c>
      <c r="N74" s="69"/>
    </row>
    <row r="75" spans="1:14" s="45" customFormat="1" ht="18" customHeight="1">
      <c r="A75" s="87" t="s">
        <v>162</v>
      </c>
      <c r="B75" s="88" t="s">
        <v>134</v>
      </c>
      <c r="C75" s="73">
        <f>'П1.4'!E22</f>
        <v>3492.56</v>
      </c>
      <c r="D75" s="75"/>
      <c r="E75" s="75">
        <f>'П1.5'!E22</f>
        <v>0.97599999999999998</v>
      </c>
      <c r="F75" s="69"/>
      <c r="G75" s="73">
        <f>'П1.4'!J22</f>
        <v>3822.2149999999997</v>
      </c>
      <c r="H75" s="75"/>
      <c r="I75" s="75">
        <f>'П1.5'!J22</f>
        <v>1.0509999999999999</v>
      </c>
      <c r="J75" s="69"/>
      <c r="K75" s="73">
        <f>C75+G75</f>
        <v>7314.7749999999996</v>
      </c>
      <c r="L75" s="75"/>
      <c r="M75" s="75">
        <f>'П1.5'!O22</f>
        <v>1.014</v>
      </c>
      <c r="N75" s="69"/>
    </row>
    <row r="76" spans="1:14" s="45" customFormat="1" ht="18" customHeight="1">
      <c r="A76" s="87" t="s">
        <v>24</v>
      </c>
      <c r="B76" s="88" t="s">
        <v>136</v>
      </c>
      <c r="C76" s="73">
        <f>'П1.4'!E30+'П1.4'!E29</f>
        <v>98781.828999999998</v>
      </c>
      <c r="D76" s="75"/>
      <c r="E76" s="75">
        <f>'П1.5'!E29+'П1.5'!E30</f>
        <v>26.746999999999996</v>
      </c>
      <c r="F76" s="69"/>
      <c r="G76" s="73">
        <f>'П1.4'!J29+'П1.4'!J30</f>
        <v>98918.90400000001</v>
      </c>
      <c r="H76" s="75"/>
      <c r="I76" s="75">
        <f>'П1.5'!J29+'П1.5'!J30</f>
        <v>27.215</v>
      </c>
      <c r="J76" s="69"/>
      <c r="K76" s="73">
        <f>C76+G76</f>
        <v>197700.73300000001</v>
      </c>
      <c r="L76" s="75"/>
      <c r="M76" s="75">
        <f>'П1.5'!O29+'П1.5'!O30</f>
        <v>26.9815</v>
      </c>
      <c r="N76" s="69"/>
    </row>
    <row r="77" spans="1:14" s="45" customFormat="1" ht="18" customHeight="1">
      <c r="A77" s="76"/>
      <c r="B77" s="77" t="s">
        <v>114</v>
      </c>
      <c r="C77" s="78"/>
      <c r="D77" s="81"/>
      <c r="E77" s="81"/>
      <c r="F77" s="80"/>
      <c r="G77" s="78"/>
      <c r="H77" s="81"/>
      <c r="I77" s="81"/>
      <c r="J77" s="80"/>
      <c r="K77" s="78"/>
      <c r="L77" s="81"/>
      <c r="M77" s="81"/>
      <c r="N77" s="80"/>
    </row>
    <row r="78" spans="1:14" s="45" customFormat="1" ht="18" customHeight="1">
      <c r="A78" s="87" t="s">
        <v>163</v>
      </c>
      <c r="B78" s="88" t="s">
        <v>116</v>
      </c>
      <c r="C78" s="73">
        <f>'П1.4'!E33</f>
        <v>93417.956999999995</v>
      </c>
      <c r="D78" s="75"/>
      <c r="E78" s="75">
        <f>'П1.5'!E33</f>
        <v>25.085999999999999</v>
      </c>
      <c r="F78" s="69"/>
      <c r="G78" s="73">
        <f>'П1.4'!J33</f>
        <v>95013.782000000007</v>
      </c>
      <c r="H78" s="75"/>
      <c r="I78" s="75">
        <f>'П1.5'!J33</f>
        <v>25.98</v>
      </c>
      <c r="J78" s="69"/>
      <c r="K78" s="73">
        <f>C78+G78</f>
        <v>188431.739</v>
      </c>
      <c r="L78" s="75"/>
      <c r="M78" s="75">
        <f>'П1.5'!O33</f>
        <v>25.533000000000001</v>
      </c>
      <c r="N78" s="69"/>
    </row>
    <row r="79" spans="1:14" s="45" customFormat="1" ht="18" customHeight="1">
      <c r="A79" s="87" t="s">
        <v>164</v>
      </c>
      <c r="B79" s="88" t="s">
        <v>118</v>
      </c>
      <c r="C79" s="73">
        <f>'П1.4'!E29+'П1.4'!E35</f>
        <v>5363.8719999999994</v>
      </c>
      <c r="D79" s="75"/>
      <c r="E79" s="75">
        <f>'П1.5'!E29+'П1.5'!E36</f>
        <v>1.6609999999999998</v>
      </c>
      <c r="F79" s="69"/>
      <c r="G79" s="73">
        <f>'П1.4'!J29+'П1.4'!J35</f>
        <v>3905.1219999999998</v>
      </c>
      <c r="H79" s="75"/>
      <c r="I79" s="75">
        <f>'П1.5'!J29+'П1.5'!J36</f>
        <v>1.2349999999999999</v>
      </c>
      <c r="J79" s="69"/>
      <c r="K79" s="73">
        <f>C79+G79</f>
        <v>9268.9939999999988</v>
      </c>
      <c r="L79" s="75"/>
      <c r="M79" s="75">
        <f>SUM(M81,M83,M85,M87,M88,M89)</f>
        <v>1.4490000000000001</v>
      </c>
      <c r="N79" s="69"/>
    </row>
    <row r="80" spans="1:14" s="45" customFormat="1" ht="18" customHeight="1">
      <c r="A80" s="76"/>
      <c r="B80" s="77" t="s">
        <v>119</v>
      </c>
      <c r="C80" s="78"/>
      <c r="D80" s="81"/>
      <c r="E80" s="81"/>
      <c r="F80" s="80"/>
      <c r="G80" s="78"/>
      <c r="H80" s="81"/>
      <c r="I80" s="81"/>
      <c r="J80" s="80"/>
      <c r="K80" s="78"/>
      <c r="L80" s="81"/>
      <c r="M80" s="81"/>
      <c r="N80" s="80"/>
    </row>
    <row r="81" spans="1:14" s="45" customFormat="1" ht="18" customHeight="1">
      <c r="A81" s="71" t="s">
        <v>165</v>
      </c>
      <c r="B81" s="72" t="str">
        <f>B72</f>
        <v>ПАО "Россети"</v>
      </c>
      <c r="C81" s="73">
        <v>0</v>
      </c>
      <c r="D81" s="75"/>
      <c r="E81" s="75">
        <v>0</v>
      </c>
      <c r="F81" s="69"/>
      <c r="G81" s="73">
        <v>0</v>
      </c>
      <c r="H81" s="75"/>
      <c r="I81" s="75">
        <v>0</v>
      </c>
      <c r="J81" s="69"/>
      <c r="K81" s="73">
        <f>C81+G81</f>
        <v>0</v>
      </c>
      <c r="L81" s="75"/>
      <c r="M81" s="75">
        <v>0</v>
      </c>
      <c r="N81" s="69"/>
    </row>
    <row r="82" spans="1:14" s="45" customFormat="1" ht="18" customHeight="1">
      <c r="A82" s="71" t="s">
        <v>166</v>
      </c>
      <c r="B82" s="72" t="s">
        <v>167</v>
      </c>
      <c r="C82" s="73">
        <f>C81-C72</f>
        <v>-18566.487000000001</v>
      </c>
      <c r="D82" s="75"/>
      <c r="E82" s="75">
        <f>E81-E72</f>
        <v>-6.17</v>
      </c>
      <c r="F82" s="85"/>
      <c r="G82" s="73">
        <f>G81-G72</f>
        <v>-17412.545999999998</v>
      </c>
      <c r="H82" s="75"/>
      <c r="I82" s="75">
        <f>I81-I72</f>
        <v>-6.17</v>
      </c>
      <c r="J82" s="85"/>
      <c r="K82" s="73">
        <f>C82+G82</f>
        <v>-35979.032999999996</v>
      </c>
      <c r="L82" s="75"/>
      <c r="M82" s="75">
        <f>M81-M72</f>
        <v>-6.17</v>
      </c>
      <c r="N82" s="85"/>
    </row>
    <row r="83" spans="1:14" s="45" customFormat="1" ht="18" customHeight="1">
      <c r="A83" s="71" t="s">
        <v>168</v>
      </c>
      <c r="B83" s="72" t="str">
        <f>B73</f>
        <v>ПАО "Россети Сибирь"-"Кузбассэнерго-РЭС"</v>
      </c>
      <c r="C83" s="73">
        <f>'П1.6'!D40</f>
        <v>0</v>
      </c>
      <c r="D83" s="75"/>
      <c r="E83" s="75">
        <f>'П1.6'!I40</f>
        <v>0</v>
      </c>
      <c r="F83" s="85"/>
      <c r="G83" s="73">
        <f>'П1.6'!D85</f>
        <v>0</v>
      </c>
      <c r="H83" s="75"/>
      <c r="I83" s="75">
        <f>'П1.6'!I85</f>
        <v>0</v>
      </c>
      <c r="J83" s="85"/>
      <c r="K83" s="73">
        <f>C83+G83</f>
        <v>0</v>
      </c>
      <c r="L83" s="75"/>
      <c r="M83" s="75">
        <f>'П1.6'!I130</f>
        <v>0</v>
      </c>
      <c r="N83" s="85"/>
    </row>
    <row r="84" spans="1:14" s="45" customFormat="1" ht="18" customHeight="1">
      <c r="A84" s="71" t="s">
        <v>169</v>
      </c>
      <c r="B84" s="72" t="s">
        <v>170</v>
      </c>
      <c r="C84" s="73">
        <f>C83-C73</f>
        <v>-206742.68799999999</v>
      </c>
      <c r="D84" s="75"/>
      <c r="E84" s="75">
        <f>E83-E73</f>
        <v>-57.032999999999994</v>
      </c>
      <c r="F84" s="85"/>
      <c r="G84" s="73">
        <f>G83-G73</f>
        <v>-207006.101</v>
      </c>
      <c r="H84" s="75"/>
      <c r="I84" s="75">
        <f>I83-I73</f>
        <v>-56</v>
      </c>
      <c r="J84" s="85"/>
      <c r="K84" s="73">
        <f>C84+G84</f>
        <v>-413748.78899999999</v>
      </c>
      <c r="L84" s="75"/>
      <c r="M84" s="75">
        <f>M83-M73</f>
        <v>-56.516999999999996</v>
      </c>
      <c r="N84" s="85"/>
    </row>
    <row r="85" spans="1:14" s="45" customFormat="1" ht="18" customHeight="1">
      <c r="A85" s="71" t="s">
        <v>171</v>
      </c>
      <c r="B85" s="84" t="str">
        <f>B74</f>
        <v>АО "Электросеть"</v>
      </c>
      <c r="C85" s="73">
        <f>C28</f>
        <v>4977.0140000000001</v>
      </c>
      <c r="D85" s="73"/>
      <c r="E85" s="73">
        <f>E28</f>
        <v>1.5449999999999999</v>
      </c>
      <c r="F85" s="85"/>
      <c r="G85" s="73">
        <f>G28</f>
        <v>3581.1889999999999</v>
      </c>
      <c r="H85" s="73"/>
      <c r="I85" s="73">
        <f>I28</f>
        <v>1.1419999999999999</v>
      </c>
      <c r="J85" s="85"/>
      <c r="K85" s="73">
        <f>K28</f>
        <v>8558.2029999999995</v>
      </c>
      <c r="L85" s="73"/>
      <c r="M85" s="73">
        <v>1.3440000000000001</v>
      </c>
      <c r="N85" s="85"/>
    </row>
    <row r="86" spans="1:14" s="45" customFormat="1" ht="18" customHeight="1">
      <c r="A86" s="71" t="s">
        <v>172</v>
      </c>
      <c r="B86" s="84" t="s">
        <v>173</v>
      </c>
      <c r="C86" s="73">
        <f>C85-C74</f>
        <v>-25874.573</v>
      </c>
      <c r="D86" s="75"/>
      <c r="E86" s="75">
        <f>E85-E74</f>
        <v>-6.9480000000000004</v>
      </c>
      <c r="F86" s="85"/>
      <c r="G86" s="73">
        <f>G85-G74</f>
        <v>-36166.811000000002</v>
      </c>
      <c r="H86" s="75"/>
      <c r="I86" s="75">
        <f>I85-I74</f>
        <v>-9.5970000000000013</v>
      </c>
      <c r="J86" s="85"/>
      <c r="K86" s="73">
        <f>C86+G86</f>
        <v>-62041.384000000005</v>
      </c>
      <c r="L86" s="75"/>
      <c r="M86" s="75">
        <f>M85-M74</f>
        <v>-8.2720000000000002</v>
      </c>
      <c r="N86" s="85"/>
    </row>
    <row r="87" spans="1:14" s="45" customFormat="1" ht="18" customHeight="1">
      <c r="A87" s="71" t="s">
        <v>248</v>
      </c>
      <c r="B87" s="72" t="s">
        <v>258</v>
      </c>
      <c r="C87" s="73">
        <f>'П1.6'!D41</f>
        <v>154.40799999999999</v>
      </c>
      <c r="D87" s="73"/>
      <c r="E87" s="73">
        <f>'П1.6'!I41</f>
        <v>3.5000000000000003E-2</v>
      </c>
      <c r="F87" s="85"/>
      <c r="G87" s="73">
        <f>'П1.6'!D86</f>
        <v>153.02500000000001</v>
      </c>
      <c r="H87" s="73"/>
      <c r="I87" s="73">
        <f>'П1.6'!I86</f>
        <v>3.5000000000000003E-2</v>
      </c>
      <c r="J87" s="85"/>
      <c r="K87" s="73">
        <f>'П1.6'!D131</f>
        <v>307.43299999999999</v>
      </c>
      <c r="L87" s="75"/>
      <c r="M87" s="75">
        <v>3.5000000000000003E-2</v>
      </c>
      <c r="N87" s="85"/>
    </row>
    <row r="88" spans="1:14" s="45" customFormat="1" ht="18" customHeight="1">
      <c r="A88" s="71" t="s">
        <v>305</v>
      </c>
      <c r="B88" s="72" t="s">
        <v>307</v>
      </c>
      <c r="C88" s="73">
        <v>0</v>
      </c>
      <c r="D88" s="75"/>
      <c r="E88" s="75">
        <v>0</v>
      </c>
      <c r="F88" s="85"/>
      <c r="G88" s="73">
        <v>0</v>
      </c>
      <c r="H88" s="75"/>
      <c r="I88" s="75">
        <v>0</v>
      </c>
      <c r="J88" s="85"/>
      <c r="K88" s="73">
        <v>0</v>
      </c>
      <c r="L88" s="75"/>
      <c r="M88" s="75">
        <v>0</v>
      </c>
      <c r="N88" s="85"/>
    </row>
    <row r="89" spans="1:14" s="45" customFormat="1" ht="18" customHeight="1">
      <c r="A89" s="71" t="s">
        <v>306</v>
      </c>
      <c r="B89" s="84" t="s">
        <v>282</v>
      </c>
      <c r="C89" s="73">
        <f>'П1.4'!E29</f>
        <v>232.45</v>
      </c>
      <c r="D89" s="75"/>
      <c r="E89" s="75">
        <f>'П1.5'!E29</f>
        <v>8.1000000000000003E-2</v>
      </c>
      <c r="F89" s="85"/>
      <c r="G89" s="73">
        <f>'П1.4'!J29</f>
        <v>170.90799999999999</v>
      </c>
      <c r="H89" s="75"/>
      <c r="I89" s="75">
        <f>'П1.5'!J29</f>
        <v>5.8000000000000003E-2</v>
      </c>
      <c r="J89" s="85"/>
      <c r="K89" s="73">
        <f>C89+G89</f>
        <v>403.35799999999995</v>
      </c>
      <c r="L89" s="75"/>
      <c r="M89" s="75">
        <v>7.0000000000000007E-2</v>
      </c>
      <c r="N89" s="85"/>
    </row>
    <row r="90" spans="1:14" s="45" customFormat="1" ht="18" customHeight="1">
      <c r="A90" s="87" t="s">
        <v>174</v>
      </c>
      <c r="B90" s="88" t="s">
        <v>175</v>
      </c>
      <c r="C90" s="73"/>
      <c r="D90" s="75"/>
      <c r="E90" s="75"/>
      <c r="F90" s="69"/>
      <c r="G90" s="73"/>
      <c r="H90" s="75"/>
      <c r="I90" s="75"/>
      <c r="J90" s="69"/>
      <c r="K90" s="73"/>
      <c r="L90" s="75"/>
      <c r="M90" s="75"/>
      <c r="N90" s="69"/>
    </row>
    <row r="91" spans="1:14" s="45" customFormat="1" ht="18" customHeight="1">
      <c r="A91" s="87" t="s">
        <v>176</v>
      </c>
      <c r="B91" s="146" t="s">
        <v>149</v>
      </c>
      <c r="C91" s="73">
        <f>C67-C75-C78-C79</f>
        <v>153886.37299999999</v>
      </c>
      <c r="D91" s="75"/>
      <c r="E91" s="75">
        <f>E67-E75-E78-E79</f>
        <v>43.972999999999999</v>
      </c>
      <c r="F91" s="69"/>
      <c r="G91" s="73">
        <f>G67-G75-G78-G79</f>
        <v>161425.52799999999</v>
      </c>
      <c r="H91" s="75"/>
      <c r="I91" s="75">
        <f>I67-I75-I78-I79</f>
        <v>44.643000000000001</v>
      </c>
      <c r="J91" s="69"/>
      <c r="K91" s="73">
        <f>C91+G91</f>
        <v>315311.90099999995</v>
      </c>
      <c r="L91" s="75"/>
      <c r="M91" s="75">
        <f>M67-M75-M78-M79</f>
        <v>44.307000000000002</v>
      </c>
      <c r="N91" s="69"/>
    </row>
    <row r="92" spans="1:14" s="45" customFormat="1" ht="18" customHeight="1">
      <c r="A92" s="87" t="s">
        <v>177</v>
      </c>
      <c r="B92" s="146" t="s">
        <v>151</v>
      </c>
      <c r="C92" s="73"/>
      <c r="D92" s="75"/>
      <c r="E92" s="75"/>
      <c r="F92" s="69"/>
      <c r="G92" s="73"/>
      <c r="H92" s="75"/>
      <c r="I92" s="75"/>
      <c r="J92" s="69"/>
      <c r="K92" s="73"/>
      <c r="L92" s="75"/>
      <c r="M92" s="75"/>
      <c r="N92" s="69"/>
    </row>
    <row r="93" spans="1:14" s="45" customFormat="1" ht="18" customHeight="1">
      <c r="A93" s="87" t="s">
        <v>178</v>
      </c>
      <c r="B93" s="146" t="s">
        <v>153</v>
      </c>
      <c r="C93" s="73"/>
      <c r="D93" s="75"/>
      <c r="E93" s="75"/>
      <c r="F93" s="69"/>
      <c r="G93" s="73"/>
      <c r="H93" s="75"/>
      <c r="I93" s="75"/>
      <c r="J93" s="69"/>
      <c r="K93" s="73"/>
      <c r="L93" s="75"/>
      <c r="M93" s="75"/>
      <c r="N93" s="69"/>
    </row>
    <row r="94" spans="1:14" s="45" customFormat="1" ht="18" customHeight="1">
      <c r="A94" s="87" t="s">
        <v>179</v>
      </c>
      <c r="B94" s="88" t="s">
        <v>180</v>
      </c>
      <c r="C94" s="73">
        <f>'П1.4'!F7</f>
        <v>174975.12399999998</v>
      </c>
      <c r="D94" s="75"/>
      <c r="E94" s="75">
        <f>'П1.5'!F7</f>
        <v>49.87</v>
      </c>
      <c r="F94" s="69"/>
      <c r="G94" s="73">
        <f>'П1.4'!K7</f>
        <v>181514.23799999998</v>
      </c>
      <c r="H94" s="75"/>
      <c r="I94" s="75">
        <f>'П1.5'!K7</f>
        <v>50.187999999999995</v>
      </c>
      <c r="J94" s="69"/>
      <c r="K94" s="73">
        <f>C94+G94</f>
        <v>356489.36199999996</v>
      </c>
      <c r="L94" s="75"/>
      <c r="M94" s="75">
        <f>'П1.5'!P7</f>
        <v>50.028000000000006</v>
      </c>
      <c r="N94" s="69"/>
    </row>
    <row r="95" spans="1:14" s="45" customFormat="1" ht="18" customHeight="1">
      <c r="A95" s="76"/>
      <c r="B95" s="77" t="s">
        <v>107</v>
      </c>
      <c r="C95" s="78"/>
      <c r="D95" s="81"/>
      <c r="E95" s="81"/>
      <c r="F95" s="80"/>
      <c r="G95" s="78"/>
      <c r="H95" s="81"/>
      <c r="I95" s="81"/>
      <c r="J95" s="80"/>
      <c r="K95" s="78"/>
      <c r="L95" s="81"/>
      <c r="M95" s="81"/>
      <c r="N95" s="80"/>
    </row>
    <row r="96" spans="1:14" s="45" customFormat="1" ht="18" customHeight="1">
      <c r="A96" s="87" t="s">
        <v>181</v>
      </c>
      <c r="B96" s="88" t="s">
        <v>157</v>
      </c>
      <c r="C96" s="73">
        <v>0</v>
      </c>
      <c r="D96" s="75"/>
      <c r="E96" s="75">
        <v>0</v>
      </c>
      <c r="F96" s="69"/>
      <c r="G96" s="73">
        <v>0</v>
      </c>
      <c r="H96" s="75"/>
      <c r="I96" s="75">
        <v>0</v>
      </c>
      <c r="J96" s="69"/>
      <c r="K96" s="73">
        <f>C96+G96</f>
        <v>0</v>
      </c>
      <c r="L96" s="75"/>
      <c r="M96" s="75">
        <v>0</v>
      </c>
      <c r="N96" s="69"/>
    </row>
    <row r="97" spans="1:14" s="45" customFormat="1" ht="18" customHeight="1">
      <c r="A97" s="87" t="s">
        <v>182</v>
      </c>
      <c r="B97" s="88" t="s">
        <v>106</v>
      </c>
      <c r="C97" s="73">
        <f>C94</f>
        <v>174975.12399999998</v>
      </c>
      <c r="D97" s="75"/>
      <c r="E97" s="75">
        <f>E94</f>
        <v>49.87</v>
      </c>
      <c r="F97" s="69"/>
      <c r="G97" s="73">
        <f>G94</f>
        <v>181514.23799999998</v>
      </c>
      <c r="H97" s="75"/>
      <c r="I97" s="75">
        <f>I94</f>
        <v>50.187999999999995</v>
      </c>
      <c r="J97" s="69"/>
      <c r="K97" s="73">
        <f>C97+G97</f>
        <v>356489.36199999996</v>
      </c>
      <c r="L97" s="75"/>
      <c r="M97" s="75">
        <f>M94</f>
        <v>50.028000000000006</v>
      </c>
      <c r="N97" s="69"/>
    </row>
    <row r="98" spans="1:14" s="45" customFormat="1" ht="18" customHeight="1">
      <c r="A98" s="76"/>
      <c r="B98" s="77" t="s">
        <v>107</v>
      </c>
      <c r="C98" s="78"/>
      <c r="D98" s="81"/>
      <c r="E98" s="81"/>
      <c r="F98" s="80"/>
      <c r="G98" s="78"/>
      <c r="H98" s="81"/>
      <c r="I98" s="81"/>
      <c r="J98" s="80"/>
      <c r="K98" s="78"/>
      <c r="L98" s="81"/>
      <c r="M98" s="81"/>
      <c r="N98" s="80"/>
    </row>
    <row r="99" spans="1:14" s="45" customFormat="1" ht="18" customHeight="1">
      <c r="A99" s="71" t="s">
        <v>183</v>
      </c>
      <c r="B99" s="72" t="str">
        <f>B83</f>
        <v>ПАО "Россети Сибирь"-"Кузбассэнерго-РЭС"</v>
      </c>
      <c r="C99" s="73">
        <f>C97-C100-C101</f>
        <v>20791.817999999999</v>
      </c>
      <c r="D99" s="75"/>
      <c r="E99" s="75">
        <f>E97-E100-E101</f>
        <v>5.8140000000000001</v>
      </c>
      <c r="F99" s="69"/>
      <c r="G99" s="73">
        <f>G97-G100-G101</f>
        <v>19812.065999999992</v>
      </c>
      <c r="H99" s="75"/>
      <c r="I99" s="75">
        <f>I97-I100-I101</f>
        <v>5.4679999999999964</v>
      </c>
      <c r="J99" s="69"/>
      <c r="K99" s="73">
        <f>C99+G99</f>
        <v>40603.883999999991</v>
      </c>
      <c r="L99" s="75"/>
      <c r="M99" s="75">
        <f>M97-M100-M101</f>
        <v>5.6410000000000053</v>
      </c>
      <c r="N99" s="163"/>
    </row>
    <row r="100" spans="1:14" s="45" customFormat="1" ht="18" customHeight="1">
      <c r="A100" s="71" t="s">
        <v>184</v>
      </c>
      <c r="B100" s="72" t="str">
        <f>B32</f>
        <v>ОАО "РЖД"</v>
      </c>
      <c r="C100" s="73">
        <f>C16</f>
        <v>296.93299999999999</v>
      </c>
      <c r="D100" s="75"/>
      <c r="E100" s="75">
        <f>E16</f>
        <v>8.3000000000000004E-2</v>
      </c>
      <c r="F100" s="69"/>
      <c r="G100" s="73">
        <f>G16</f>
        <v>276.64400000000001</v>
      </c>
      <c r="H100" s="75"/>
      <c r="I100" s="75">
        <f>I16</f>
        <v>7.6999999999999999E-2</v>
      </c>
      <c r="J100" s="69"/>
      <c r="K100" s="73">
        <f>C100+G100</f>
        <v>573.577</v>
      </c>
      <c r="L100" s="75"/>
      <c r="M100" s="75">
        <f>M16</f>
        <v>0.08</v>
      </c>
      <c r="N100" s="69"/>
    </row>
    <row r="101" spans="1:14" s="45" customFormat="1" ht="18" customHeight="1">
      <c r="A101" s="71" t="s">
        <v>185</v>
      </c>
      <c r="B101" s="72" t="str">
        <f>B89</f>
        <v>АО "КузбассЭлектро"</v>
      </c>
      <c r="C101" s="73">
        <f>C91</f>
        <v>153886.37299999999</v>
      </c>
      <c r="D101" s="75"/>
      <c r="E101" s="75">
        <f>E91</f>
        <v>43.972999999999999</v>
      </c>
      <c r="F101" s="69"/>
      <c r="G101" s="73">
        <f>G91</f>
        <v>161425.52799999999</v>
      </c>
      <c r="H101" s="75"/>
      <c r="I101" s="75">
        <f>I91</f>
        <v>44.643000000000001</v>
      </c>
      <c r="J101" s="69"/>
      <c r="K101" s="73">
        <f>C101+G101</f>
        <v>315311.90099999995</v>
      </c>
      <c r="L101" s="75"/>
      <c r="M101" s="75">
        <f>M91</f>
        <v>44.307000000000002</v>
      </c>
      <c r="N101" s="69"/>
    </row>
    <row r="102" spans="1:14" s="45" customFormat="1" ht="18" customHeight="1">
      <c r="A102" s="87" t="s">
        <v>186</v>
      </c>
      <c r="B102" s="88" t="s">
        <v>134</v>
      </c>
      <c r="C102" s="73">
        <f>'П1.4'!F22</f>
        <v>2404.989</v>
      </c>
      <c r="D102" s="75"/>
      <c r="E102" s="75">
        <f>'П1.5'!F22</f>
        <v>0.67800000000000005</v>
      </c>
      <c r="F102" s="69"/>
      <c r="G102" s="73">
        <f>'П1.4'!K22</f>
        <v>1816.172</v>
      </c>
      <c r="H102" s="75"/>
      <c r="I102" s="75">
        <f>'П1.5'!K22</f>
        <v>0.499</v>
      </c>
      <c r="J102" s="69"/>
      <c r="K102" s="73">
        <f>C102+G102</f>
        <v>4221.1610000000001</v>
      </c>
      <c r="L102" s="75"/>
      <c r="M102" s="75">
        <f>'П1.5'!P22</f>
        <v>0.58799999999999997</v>
      </c>
      <c r="N102" s="69"/>
    </row>
    <row r="103" spans="1:14" s="45" customFormat="1" ht="18" customHeight="1">
      <c r="A103" s="87" t="s">
        <v>187</v>
      </c>
      <c r="B103" s="88" t="s">
        <v>136</v>
      </c>
      <c r="C103" s="73">
        <f>'П1.4'!F30</f>
        <v>150198.93900000001</v>
      </c>
      <c r="D103" s="75"/>
      <c r="E103" s="75">
        <f>'П1.5'!F30</f>
        <v>42.021999999999998</v>
      </c>
      <c r="F103" s="69"/>
      <c r="G103" s="73">
        <f>'П1.4'!K30</f>
        <v>152652.402</v>
      </c>
      <c r="H103" s="75"/>
      <c r="I103" s="75">
        <f>'П1.5'!K30</f>
        <v>41.231999999999999</v>
      </c>
      <c r="J103" s="69"/>
      <c r="K103" s="73">
        <f>C103+G103</f>
        <v>302851.34100000001</v>
      </c>
      <c r="L103" s="75"/>
      <c r="M103" s="75">
        <f>'П1.5'!P30</f>
        <v>41.626999999999995</v>
      </c>
      <c r="N103" s="69"/>
    </row>
    <row r="104" spans="1:14" s="45" customFormat="1" ht="18" customHeight="1">
      <c r="A104" s="76"/>
      <c r="B104" s="77" t="s">
        <v>114</v>
      </c>
      <c r="C104" s="78"/>
      <c r="D104" s="81"/>
      <c r="E104" s="81"/>
      <c r="F104" s="80"/>
      <c r="G104" s="78"/>
      <c r="H104" s="81"/>
      <c r="I104" s="81"/>
      <c r="J104" s="80"/>
      <c r="K104" s="78"/>
      <c r="L104" s="81"/>
      <c r="M104" s="81"/>
      <c r="N104" s="80"/>
    </row>
    <row r="105" spans="1:14" s="45" customFormat="1" ht="18" customHeight="1">
      <c r="A105" s="87" t="s">
        <v>283</v>
      </c>
      <c r="B105" s="88" t="s">
        <v>116</v>
      </c>
      <c r="C105" s="73">
        <f>'П1.4'!F33</f>
        <v>115503.928</v>
      </c>
      <c r="D105" s="75"/>
      <c r="E105" s="75">
        <f>'П1.5'!F33</f>
        <v>32.360999999999997</v>
      </c>
      <c r="F105" s="69"/>
      <c r="G105" s="73">
        <f>'П1.4'!K33</f>
        <v>118481.54399999999</v>
      </c>
      <c r="H105" s="75"/>
      <c r="I105" s="75">
        <f>'П1.5'!K33</f>
        <v>31.870999999999999</v>
      </c>
      <c r="J105" s="69"/>
      <c r="K105" s="73">
        <f>C105+G105</f>
        <v>233985.47200000001</v>
      </c>
      <c r="L105" s="75"/>
      <c r="M105" s="75">
        <f>'П1.5'!P33</f>
        <v>32.116</v>
      </c>
      <c r="N105" s="69"/>
    </row>
    <row r="106" spans="1:14" s="45" customFormat="1" ht="18" customHeight="1">
      <c r="A106" s="87" t="s">
        <v>188</v>
      </c>
      <c r="B106" s="88" t="s">
        <v>118</v>
      </c>
      <c r="C106" s="73">
        <f>'П1.4'!F35</f>
        <v>34695.010999999999</v>
      </c>
      <c r="D106" s="75"/>
      <c r="E106" s="75">
        <f>'П1.5'!F36</f>
        <v>9.6609999999999996</v>
      </c>
      <c r="F106" s="69"/>
      <c r="G106" s="73">
        <f>'П1.4'!K35</f>
        <v>34170.858</v>
      </c>
      <c r="H106" s="75"/>
      <c r="I106" s="75">
        <f>'П1.5'!K36</f>
        <v>9.3610000000000007</v>
      </c>
      <c r="J106" s="69"/>
      <c r="K106" s="73">
        <f>C106+G106</f>
        <v>68865.869000000006</v>
      </c>
      <c r="L106" s="75"/>
      <c r="M106" s="75">
        <f>'П1.5'!P36</f>
        <v>9.5109999999999992</v>
      </c>
      <c r="N106" s="69"/>
    </row>
    <row r="107" spans="1:14" s="45" customFormat="1" ht="18" customHeight="1">
      <c r="A107" s="76"/>
      <c r="B107" s="77" t="s">
        <v>119</v>
      </c>
      <c r="C107" s="78"/>
      <c r="D107" s="81"/>
      <c r="E107" s="81"/>
      <c r="F107" s="80"/>
      <c r="G107" s="78"/>
      <c r="H107" s="81"/>
      <c r="I107" s="81"/>
      <c r="J107" s="80"/>
      <c r="K107" s="78"/>
      <c r="L107" s="81"/>
      <c r="M107" s="81"/>
      <c r="N107" s="80"/>
    </row>
    <row r="108" spans="1:14" s="45" customFormat="1" ht="18" customHeight="1">
      <c r="A108" s="71" t="s">
        <v>284</v>
      </c>
      <c r="B108" s="72" t="str">
        <f>B99</f>
        <v>ПАО "Россети Сибирь"-"Кузбассэнерго-РЭС"</v>
      </c>
      <c r="C108" s="73">
        <f>'П1.6'!E40</f>
        <v>0</v>
      </c>
      <c r="D108" s="75"/>
      <c r="E108" s="75">
        <f>'П1.6'!J40</f>
        <v>0</v>
      </c>
      <c r="F108" s="69"/>
      <c r="G108" s="73">
        <f>'П1.6'!E85</f>
        <v>0</v>
      </c>
      <c r="H108" s="75"/>
      <c r="I108" s="75">
        <f>'П1.6'!J85</f>
        <v>0</v>
      </c>
      <c r="J108" s="69"/>
      <c r="K108" s="73">
        <f t="shared" ref="K108:K114" si="1">C108+G108</f>
        <v>0</v>
      </c>
      <c r="L108" s="75"/>
      <c r="M108" s="75">
        <f>'П1.6'!J130</f>
        <v>0</v>
      </c>
      <c r="N108" s="69"/>
    </row>
    <row r="109" spans="1:14" s="45" customFormat="1" ht="18" customHeight="1">
      <c r="A109" s="71" t="s">
        <v>285</v>
      </c>
      <c r="B109" s="72" t="s">
        <v>291</v>
      </c>
      <c r="C109" s="73">
        <f>C108-C99</f>
        <v>-20791.817999999999</v>
      </c>
      <c r="D109" s="75"/>
      <c r="E109" s="75">
        <f>E108-E99</f>
        <v>-5.8140000000000001</v>
      </c>
      <c r="F109" s="85"/>
      <c r="G109" s="73">
        <f>G108-G99</f>
        <v>-19812.065999999992</v>
      </c>
      <c r="H109" s="75"/>
      <c r="I109" s="75">
        <f>I108-I99</f>
        <v>-5.4679999999999964</v>
      </c>
      <c r="J109" s="85"/>
      <c r="K109" s="73">
        <f t="shared" si="1"/>
        <v>-40603.883999999991</v>
      </c>
      <c r="L109" s="75"/>
      <c r="M109" s="75">
        <f>M108-M99</f>
        <v>-5.6410000000000053</v>
      </c>
      <c r="N109" s="85"/>
    </row>
    <row r="110" spans="1:14" s="45" customFormat="1" ht="18" customHeight="1">
      <c r="A110" s="71" t="s">
        <v>286</v>
      </c>
      <c r="B110" s="72" t="str">
        <f>B100</f>
        <v>ОАО "РЖД"</v>
      </c>
      <c r="C110" s="73">
        <v>0</v>
      </c>
      <c r="D110" s="75"/>
      <c r="E110" s="75">
        <v>0</v>
      </c>
      <c r="F110" s="85"/>
      <c r="G110" s="73">
        <v>0</v>
      </c>
      <c r="H110" s="75"/>
      <c r="I110" s="75">
        <v>0</v>
      </c>
      <c r="J110" s="85"/>
      <c r="K110" s="73">
        <f t="shared" si="1"/>
        <v>0</v>
      </c>
      <c r="L110" s="75"/>
      <c r="M110" s="75">
        <v>0</v>
      </c>
      <c r="N110" s="85"/>
    </row>
    <row r="111" spans="1:14" s="45" customFormat="1" ht="18" customHeight="1">
      <c r="A111" s="71" t="s">
        <v>287</v>
      </c>
      <c r="B111" s="72" t="s">
        <v>292</v>
      </c>
      <c r="C111" s="73">
        <f>C110-C100</f>
        <v>-296.93299999999999</v>
      </c>
      <c r="D111" s="75"/>
      <c r="E111" s="75">
        <f>E110-E100</f>
        <v>-8.3000000000000004E-2</v>
      </c>
      <c r="F111" s="85"/>
      <c r="G111" s="73">
        <f>G110-G100</f>
        <v>-276.64400000000001</v>
      </c>
      <c r="H111" s="75"/>
      <c r="I111" s="75">
        <f>I110-I100</f>
        <v>-7.6999999999999999E-2</v>
      </c>
      <c r="J111" s="85"/>
      <c r="K111" s="73">
        <f t="shared" si="1"/>
        <v>-573.577</v>
      </c>
      <c r="L111" s="75"/>
      <c r="M111" s="75">
        <f>M110-M100</f>
        <v>-0.08</v>
      </c>
      <c r="N111" s="85"/>
    </row>
    <row r="112" spans="1:14" s="45" customFormat="1" ht="18" customHeight="1">
      <c r="A112" s="71" t="s">
        <v>288</v>
      </c>
      <c r="B112" s="72" t="str">
        <f>B34</f>
        <v>ООО "КЭнК"</v>
      </c>
      <c r="C112" s="73">
        <f>'П1.6'!E42</f>
        <v>30431.952000000001</v>
      </c>
      <c r="D112" s="75"/>
      <c r="E112" s="75">
        <f>'П1.6'!J42</f>
        <v>8.5779999999999994</v>
      </c>
      <c r="F112" s="85"/>
      <c r="G112" s="73">
        <f>'П1.6'!E87</f>
        <v>29949.888999999999</v>
      </c>
      <c r="H112" s="75"/>
      <c r="I112" s="75">
        <f>'П1.6'!J87</f>
        <v>8.2989999999999995</v>
      </c>
      <c r="J112" s="85"/>
      <c r="K112" s="73">
        <f t="shared" si="1"/>
        <v>60381.841</v>
      </c>
      <c r="L112" s="75"/>
      <c r="M112" s="75">
        <f>'П1.6'!J132</f>
        <v>8.4390000000000001</v>
      </c>
      <c r="N112" s="85"/>
    </row>
    <row r="113" spans="1:14" s="45" customFormat="1" ht="18" customHeight="1">
      <c r="A113" s="71" t="s">
        <v>289</v>
      </c>
      <c r="B113" s="72" t="str">
        <f>B35</f>
        <v>ООО "СКЭК"</v>
      </c>
      <c r="C113" s="73">
        <f>C35</f>
        <v>4237.2439999999997</v>
      </c>
      <c r="D113" s="75"/>
      <c r="E113" s="75">
        <f>E35</f>
        <v>1.0760000000000001</v>
      </c>
      <c r="F113" s="85"/>
      <c r="G113" s="73">
        <f>'П1.6'!C89</f>
        <v>4199.53</v>
      </c>
      <c r="H113" s="75"/>
      <c r="I113" s="75">
        <f>I35</f>
        <v>1.056</v>
      </c>
      <c r="J113" s="85"/>
      <c r="K113" s="73">
        <f t="shared" si="1"/>
        <v>8436.7739999999994</v>
      </c>
      <c r="L113" s="75"/>
      <c r="M113" s="75">
        <f>M35</f>
        <v>1.0660000000000001</v>
      </c>
      <c r="N113" s="85"/>
    </row>
    <row r="114" spans="1:14" s="45" customFormat="1" ht="18" customHeight="1">
      <c r="A114" s="71" t="s">
        <v>290</v>
      </c>
      <c r="B114" s="72" t="str">
        <f>B30</f>
        <v>АО "ЭнергоПаритет"</v>
      </c>
      <c r="C114" s="73">
        <f>'П1.6'!E41</f>
        <v>25.815000000000001</v>
      </c>
      <c r="D114" s="75"/>
      <c r="E114" s="75">
        <f>'П1.6'!J41</f>
        <v>7.0000000000000001E-3</v>
      </c>
      <c r="F114" s="85"/>
      <c r="G114" s="73">
        <f>'П1.6'!E86</f>
        <v>21.439</v>
      </c>
      <c r="H114" s="75"/>
      <c r="I114" s="75">
        <f>'П1.6'!J86</f>
        <v>6.0000000000000001E-3</v>
      </c>
      <c r="J114" s="85"/>
      <c r="K114" s="73">
        <f t="shared" si="1"/>
        <v>47.254000000000005</v>
      </c>
      <c r="L114" s="75"/>
      <c r="M114" s="75">
        <f>'П1.6'!J131</f>
        <v>6.0000000000000001E-3</v>
      </c>
      <c r="N114" s="85"/>
    </row>
    <row r="115" spans="1:14" s="45" customFormat="1" ht="18" customHeight="1">
      <c r="A115" s="87" t="s">
        <v>189</v>
      </c>
      <c r="B115" s="88" t="s">
        <v>190</v>
      </c>
      <c r="C115" s="73"/>
      <c r="D115" s="75"/>
      <c r="E115" s="75"/>
      <c r="F115" s="69"/>
      <c r="G115" s="73"/>
      <c r="H115" s="75"/>
      <c r="I115" s="75"/>
      <c r="J115" s="69"/>
      <c r="K115" s="73"/>
      <c r="L115" s="75"/>
      <c r="M115" s="75"/>
      <c r="N115" s="69"/>
    </row>
    <row r="116" spans="1:14" s="45" customFormat="1" ht="18" customHeight="1">
      <c r="A116" s="87" t="s">
        <v>191</v>
      </c>
      <c r="B116" s="146" t="s">
        <v>151</v>
      </c>
      <c r="C116" s="73">
        <f>C94-C103-C102</f>
        <v>22371.195999999967</v>
      </c>
      <c r="D116" s="75"/>
      <c r="E116" s="75">
        <f>E94-E103-E102</f>
        <v>7.169999999999999</v>
      </c>
      <c r="F116" s="69"/>
      <c r="G116" s="73">
        <f>G94-G103-G102</f>
        <v>27045.663999999982</v>
      </c>
      <c r="H116" s="75"/>
      <c r="I116" s="75">
        <f>I94-I103-I102</f>
        <v>8.4569999999999954</v>
      </c>
      <c r="J116" s="69"/>
      <c r="K116" s="73">
        <f>C116+G116</f>
        <v>49416.85999999995</v>
      </c>
      <c r="L116" s="75"/>
      <c r="M116" s="75">
        <f>M94-M103-M102</f>
        <v>7.8130000000000104</v>
      </c>
      <c r="N116" s="69"/>
    </row>
    <row r="117" spans="1:14" s="45" customFormat="1" ht="18" customHeight="1">
      <c r="A117" s="87" t="s">
        <v>192</v>
      </c>
      <c r="B117" s="146" t="s">
        <v>153</v>
      </c>
      <c r="C117" s="73"/>
      <c r="D117" s="75"/>
      <c r="E117" s="75"/>
      <c r="F117" s="69"/>
      <c r="G117" s="73"/>
      <c r="H117" s="75"/>
      <c r="I117" s="75"/>
      <c r="J117" s="69"/>
      <c r="K117" s="73"/>
      <c r="L117" s="75"/>
      <c r="M117" s="75"/>
      <c r="N117" s="69"/>
    </row>
    <row r="118" spans="1:14" s="45" customFormat="1" ht="18" customHeight="1">
      <c r="A118" s="87" t="s">
        <v>193</v>
      </c>
      <c r="B118" s="88" t="s">
        <v>194</v>
      </c>
      <c r="C118" s="73">
        <f>'П1.4'!G7</f>
        <v>24259.464999999982</v>
      </c>
      <c r="D118" s="75"/>
      <c r="E118" s="75">
        <f>'П1.5'!G7</f>
        <v>7.6990000000000034</v>
      </c>
      <c r="F118" s="69"/>
      <c r="G118" s="73">
        <f>'П1.4'!L7</f>
        <v>28837.020999999997</v>
      </c>
      <c r="H118" s="75"/>
      <c r="I118" s="75">
        <f>'П1.5'!L7</f>
        <v>8.9519999999999929</v>
      </c>
      <c r="J118" s="69"/>
      <c r="K118" s="73">
        <f>C118+G118</f>
        <v>53096.485999999975</v>
      </c>
      <c r="L118" s="75"/>
      <c r="M118" s="75">
        <f>'П1.5'!Q7</f>
        <v>8.3239999999999998</v>
      </c>
      <c r="N118" s="69"/>
    </row>
    <row r="119" spans="1:14" s="45" customFormat="1" ht="18" customHeight="1">
      <c r="A119" s="76"/>
      <c r="B119" s="77" t="s">
        <v>107</v>
      </c>
      <c r="C119" s="78"/>
      <c r="D119" s="81"/>
      <c r="E119" s="81"/>
      <c r="F119" s="80"/>
      <c r="G119" s="78"/>
      <c r="H119" s="81"/>
      <c r="I119" s="81"/>
      <c r="J119" s="80"/>
      <c r="K119" s="78"/>
      <c r="L119" s="81"/>
      <c r="M119" s="81"/>
      <c r="N119" s="80"/>
    </row>
    <row r="120" spans="1:14" s="45" customFormat="1" ht="18" customHeight="1">
      <c r="A120" s="87" t="s">
        <v>195</v>
      </c>
      <c r="B120" s="88" t="s">
        <v>157</v>
      </c>
      <c r="C120" s="73">
        <v>0</v>
      </c>
      <c r="D120" s="75"/>
      <c r="E120" s="75">
        <v>0</v>
      </c>
      <c r="F120" s="69"/>
      <c r="G120" s="73">
        <v>0</v>
      </c>
      <c r="H120" s="75"/>
      <c r="I120" s="75">
        <v>0</v>
      </c>
      <c r="J120" s="69"/>
      <c r="K120" s="73">
        <f>C120+G120</f>
        <v>0</v>
      </c>
      <c r="L120" s="75"/>
      <c r="M120" s="75">
        <v>0</v>
      </c>
      <c r="N120" s="69"/>
    </row>
    <row r="121" spans="1:14" s="45" customFormat="1" ht="18" customHeight="1">
      <c r="A121" s="87" t="s">
        <v>196</v>
      </c>
      <c r="B121" s="88" t="s">
        <v>106</v>
      </c>
      <c r="C121" s="73">
        <f>C118</f>
        <v>24259.464999999982</v>
      </c>
      <c r="D121" s="75"/>
      <c r="E121" s="75">
        <f>E118</f>
        <v>7.6990000000000034</v>
      </c>
      <c r="F121" s="69"/>
      <c r="G121" s="73">
        <f>G118</f>
        <v>28837.020999999997</v>
      </c>
      <c r="H121" s="75"/>
      <c r="I121" s="75">
        <f>I118</f>
        <v>8.9519999999999929</v>
      </c>
      <c r="J121" s="69"/>
      <c r="K121" s="73">
        <f>C121+G121</f>
        <v>53096.485999999975</v>
      </c>
      <c r="L121" s="75"/>
      <c r="M121" s="75">
        <f>SUM(M123:M125)</f>
        <v>8.3249999999999993</v>
      </c>
      <c r="N121" s="69"/>
    </row>
    <row r="122" spans="1:14" s="45" customFormat="1" ht="18" customHeight="1">
      <c r="A122" s="76"/>
      <c r="B122" s="77" t="s">
        <v>107</v>
      </c>
      <c r="C122" s="78"/>
      <c r="D122" s="81"/>
      <c r="E122" s="81"/>
      <c r="F122" s="80"/>
      <c r="G122" s="78"/>
      <c r="H122" s="81"/>
      <c r="I122" s="81"/>
      <c r="J122" s="80"/>
      <c r="K122" s="78"/>
      <c r="L122" s="81"/>
      <c r="M122" s="81"/>
      <c r="N122" s="80"/>
    </row>
    <row r="123" spans="1:14" s="45" customFormat="1" ht="18" customHeight="1">
      <c r="A123" s="71" t="s">
        <v>197</v>
      </c>
      <c r="B123" s="72" t="str">
        <f>B108</f>
        <v>ПАО "Россети Сибирь"-"Кузбассэнерго-РЭС"</v>
      </c>
      <c r="C123" s="73">
        <f>C121-C124-C125</f>
        <v>1478.2740000000158</v>
      </c>
      <c r="D123" s="75"/>
      <c r="E123" s="75">
        <f>E121-E124-E125</f>
        <v>0.41400000000000414</v>
      </c>
      <c r="F123" s="69"/>
      <c r="G123" s="73">
        <f>G121-G124-G125</f>
        <v>1449.9920000000129</v>
      </c>
      <c r="H123" s="75"/>
      <c r="I123" s="75">
        <f>I121-I124-I125</f>
        <v>0.3999999999999968</v>
      </c>
      <c r="J123" s="69"/>
      <c r="K123" s="73">
        <f>C123+G123</f>
        <v>2928.2660000000287</v>
      </c>
      <c r="L123" s="75"/>
      <c r="M123" s="75">
        <v>0.40699999999999997</v>
      </c>
      <c r="N123" s="163"/>
    </row>
    <row r="124" spans="1:14" s="45" customFormat="1" ht="18" customHeight="1">
      <c r="A124" s="71" t="s">
        <v>198</v>
      </c>
      <c r="B124" s="72" t="str">
        <f>B30</f>
        <v>АО "ЭнергоПаритет"</v>
      </c>
      <c r="C124" s="73">
        <f>C15</f>
        <v>409.995</v>
      </c>
      <c r="D124" s="75"/>
      <c r="E124" s="75">
        <f>E15</f>
        <v>0.115</v>
      </c>
      <c r="F124" s="69"/>
      <c r="G124" s="73">
        <f>G15</f>
        <v>341.36500000000001</v>
      </c>
      <c r="H124" s="75"/>
      <c r="I124" s="75">
        <f>I15</f>
        <v>9.5000000000000001E-2</v>
      </c>
      <c r="J124" s="69"/>
      <c r="K124" s="73">
        <f>C124+G124</f>
        <v>751.36</v>
      </c>
      <c r="L124" s="75"/>
      <c r="M124" s="75">
        <v>0.105</v>
      </c>
      <c r="N124" s="69"/>
    </row>
    <row r="125" spans="1:14" s="45" customFormat="1" ht="18" customHeight="1">
      <c r="A125" s="71" t="s">
        <v>199</v>
      </c>
      <c r="B125" s="72" t="str">
        <f>B101</f>
        <v>АО "КузбассЭлектро"</v>
      </c>
      <c r="C125" s="73">
        <f>C116</f>
        <v>22371.195999999967</v>
      </c>
      <c r="D125" s="75"/>
      <c r="E125" s="75">
        <f>E116</f>
        <v>7.169999999999999</v>
      </c>
      <c r="F125" s="69"/>
      <c r="G125" s="73">
        <f>G116</f>
        <v>27045.663999999982</v>
      </c>
      <c r="H125" s="75"/>
      <c r="I125" s="75">
        <f>I116</f>
        <v>8.4569999999999954</v>
      </c>
      <c r="J125" s="69"/>
      <c r="K125" s="73">
        <f>C125+G125</f>
        <v>49416.85999999995</v>
      </c>
      <c r="L125" s="75"/>
      <c r="M125" s="75">
        <v>7.8129999999999997</v>
      </c>
      <c r="N125" s="69"/>
    </row>
    <row r="126" spans="1:14" s="45" customFormat="1" ht="18" customHeight="1">
      <c r="A126" s="87" t="s">
        <v>200</v>
      </c>
      <c r="B126" s="88" t="s">
        <v>134</v>
      </c>
      <c r="C126" s="73">
        <f>'П1.4'!G22</f>
        <v>212.53800000000001</v>
      </c>
      <c r="D126" s="75"/>
      <c r="E126" s="75">
        <f>'П1.5'!G22</f>
        <v>6.2E-2</v>
      </c>
      <c r="F126" s="69"/>
      <c r="G126" s="73">
        <f>'П1.4'!L22</f>
        <v>196.66</v>
      </c>
      <c r="H126" s="75"/>
      <c r="I126" s="75">
        <f>'П1.5'!L22</f>
        <v>0.06</v>
      </c>
      <c r="J126" s="69"/>
      <c r="K126" s="73">
        <f>C126+G126</f>
        <v>409.19799999999998</v>
      </c>
      <c r="L126" s="75"/>
      <c r="M126" s="75">
        <v>6.0999999999999999E-2</v>
      </c>
      <c r="N126" s="69"/>
    </row>
    <row r="127" spans="1:14" s="45" customFormat="1" ht="18" customHeight="1">
      <c r="A127" s="87" t="s">
        <v>201</v>
      </c>
      <c r="B127" s="88" t="s">
        <v>136</v>
      </c>
      <c r="C127" s="73">
        <f>'П1.4'!G30+'П1.4'!G29</f>
        <v>24046.927</v>
      </c>
      <c r="D127" s="75"/>
      <c r="E127" s="75">
        <f>'П1.5'!G30+'П1.5'!G29</f>
        <v>7.6369999999999996</v>
      </c>
      <c r="F127" s="69"/>
      <c r="G127" s="73">
        <f>'П1.4'!L29+'П1.4'!L30</f>
        <v>28640.360999999997</v>
      </c>
      <c r="H127" s="75"/>
      <c r="I127" s="75">
        <f>'П1.5'!L29+'П1.5'!L30</f>
        <v>8.8919999999999995</v>
      </c>
      <c r="J127" s="69"/>
      <c r="K127" s="73">
        <f>C127+G127</f>
        <v>52687.288</v>
      </c>
      <c r="L127" s="75"/>
      <c r="M127" s="75">
        <f>'П1.5'!Q29+'П1.5'!Q30</f>
        <v>8.2635000000000005</v>
      </c>
      <c r="N127" s="69"/>
    </row>
    <row r="128" spans="1:14" s="45" customFormat="1" ht="18" customHeight="1">
      <c r="A128" s="76"/>
      <c r="B128" s="77" t="s">
        <v>114</v>
      </c>
      <c r="C128" s="78"/>
      <c r="D128" s="81"/>
      <c r="E128" s="81"/>
      <c r="F128" s="80"/>
      <c r="G128" s="78"/>
      <c r="H128" s="81"/>
      <c r="I128" s="81"/>
      <c r="J128" s="80"/>
      <c r="K128" s="79"/>
      <c r="L128" s="81"/>
      <c r="M128" s="81"/>
      <c r="N128" s="80"/>
    </row>
    <row r="129" spans="1:18" s="45" customFormat="1" ht="18" customHeight="1">
      <c r="A129" s="87" t="s">
        <v>202</v>
      </c>
      <c r="B129" s="88" t="s">
        <v>116</v>
      </c>
      <c r="C129" s="73">
        <f>'П1.4'!G33</f>
        <v>23686.98</v>
      </c>
      <c r="D129" s="75"/>
      <c r="E129" s="75">
        <f>'П1.5'!G33</f>
        <v>7.5279999999999996</v>
      </c>
      <c r="F129" s="69"/>
      <c r="G129" s="73">
        <f>'П1.4'!L33</f>
        <v>27766.656999999999</v>
      </c>
      <c r="H129" s="75"/>
      <c r="I129" s="75">
        <f>'П1.5'!L33</f>
        <v>8.6479999999999997</v>
      </c>
      <c r="J129" s="69"/>
      <c r="K129" s="73">
        <f>C129+G129</f>
        <v>51453.637000000002</v>
      </c>
      <c r="L129" s="75"/>
      <c r="M129" s="75">
        <f>'П1.5'!Q33</f>
        <v>8.0879999999999992</v>
      </c>
      <c r="N129" s="69"/>
    </row>
    <row r="130" spans="1:18" s="45" customFormat="1" ht="18" customHeight="1">
      <c r="A130" s="87" t="s">
        <v>203</v>
      </c>
      <c r="B130" s="88" t="s">
        <v>118</v>
      </c>
      <c r="C130" s="73">
        <f>C127-C129</f>
        <v>359.94700000000012</v>
      </c>
      <c r="D130" s="75"/>
      <c r="E130" s="75">
        <f>'П1.5'!G36+'П1.5'!G29</f>
        <v>0.10899999999999999</v>
      </c>
      <c r="F130" s="69"/>
      <c r="G130" s="73">
        <f>G127-G129</f>
        <v>873.7039999999979</v>
      </c>
      <c r="H130" s="75"/>
      <c r="I130" s="75">
        <f>'П1.5'!L36+'П1.5'!L29</f>
        <v>0.24399999999999997</v>
      </c>
      <c r="J130" s="69"/>
      <c r="K130" s="73">
        <f>K127-K129</f>
        <v>1233.650999999998</v>
      </c>
      <c r="L130" s="75"/>
      <c r="M130" s="75">
        <f>'П1.5'!Q36+'П1.5'!Q29</f>
        <v>0.17549999999999999</v>
      </c>
      <c r="N130" s="69"/>
    </row>
    <row r="131" spans="1:18" s="45" customFormat="1" ht="18" customHeight="1">
      <c r="A131" s="76"/>
      <c r="B131" s="77" t="s">
        <v>119</v>
      </c>
      <c r="C131" s="78"/>
      <c r="D131" s="81"/>
      <c r="E131" s="81"/>
      <c r="F131" s="80"/>
      <c r="G131" s="78"/>
      <c r="H131" s="81"/>
      <c r="I131" s="81"/>
      <c r="J131" s="80"/>
      <c r="K131" s="78"/>
      <c r="L131" s="81"/>
      <c r="M131" s="81"/>
      <c r="N131" s="80"/>
    </row>
    <row r="132" spans="1:18" s="45" customFormat="1" ht="18" customHeight="1">
      <c r="A132" s="71" t="s">
        <v>204</v>
      </c>
      <c r="B132" s="72" t="str">
        <f>B123</f>
        <v>ПАО "Россети Сибирь"-"Кузбассэнерго-РЭС"</v>
      </c>
      <c r="C132" s="73">
        <f>C26</f>
        <v>67.831000000000003</v>
      </c>
      <c r="D132" s="75"/>
      <c r="E132" s="75">
        <f>E26</f>
        <v>1.7999999999999999E-2</v>
      </c>
      <c r="F132" s="85"/>
      <c r="G132" s="73">
        <f>G26</f>
        <v>563.74900000000002</v>
      </c>
      <c r="H132" s="75"/>
      <c r="I132" s="75">
        <f>I26</f>
        <v>0.14899999999999999</v>
      </c>
      <c r="J132" s="85"/>
      <c r="K132" s="73">
        <f>K26</f>
        <v>631.58000000000004</v>
      </c>
      <c r="L132" s="75"/>
      <c r="M132" s="75">
        <f>M26</f>
        <v>8.3000000000000004E-2</v>
      </c>
      <c r="N132" s="85"/>
    </row>
    <row r="133" spans="1:18" s="45" customFormat="1" ht="18" customHeight="1">
      <c r="A133" s="71" t="s">
        <v>205</v>
      </c>
      <c r="B133" s="72" t="s">
        <v>293</v>
      </c>
      <c r="C133" s="73">
        <f>C132-C123</f>
        <v>-1410.4430000000159</v>
      </c>
      <c r="D133" s="75"/>
      <c r="E133" s="75">
        <f>E132-E123</f>
        <v>-0.39600000000000413</v>
      </c>
      <c r="F133" s="85"/>
      <c r="G133" s="73">
        <f>G132-G123</f>
        <v>-886.2430000000129</v>
      </c>
      <c r="H133" s="75"/>
      <c r="I133" s="75">
        <f>I132-I123</f>
        <v>-0.25099999999999678</v>
      </c>
      <c r="J133" s="85"/>
      <c r="K133" s="73">
        <f>C133+G133</f>
        <v>-2296.6860000000288</v>
      </c>
      <c r="L133" s="75"/>
      <c r="M133" s="75">
        <f>M132-M123</f>
        <v>-0.32399999999999995</v>
      </c>
      <c r="N133" s="85"/>
    </row>
    <row r="134" spans="1:18" s="45" customFormat="1" ht="18" customHeight="1">
      <c r="A134" s="71" t="s">
        <v>206</v>
      </c>
      <c r="B134" s="72" t="str">
        <f>B124</f>
        <v>АО "ЭнергоПаритет"</v>
      </c>
      <c r="C134" s="73">
        <f>'П1.6'!F41</f>
        <v>77.114000000000004</v>
      </c>
      <c r="D134" s="75"/>
      <c r="E134" s="75">
        <f>'П1.6'!K41</f>
        <v>0.02</v>
      </c>
      <c r="F134" s="85"/>
      <c r="G134" s="73">
        <f>'П1.6'!F86</f>
        <v>87.317999999999998</v>
      </c>
      <c r="H134" s="75"/>
      <c r="I134" s="75">
        <f>'П1.6'!K86</f>
        <v>2.3E-2</v>
      </c>
      <c r="J134" s="85"/>
      <c r="K134" s="73">
        <f>C134+G134</f>
        <v>164.43200000000002</v>
      </c>
      <c r="L134" s="75"/>
      <c r="M134" s="75">
        <f>'П1.6'!K131</f>
        <v>2.1999999999999999E-2</v>
      </c>
      <c r="N134" s="85"/>
    </row>
    <row r="135" spans="1:18" s="45" customFormat="1" ht="18" customHeight="1">
      <c r="A135" s="71" t="s">
        <v>207</v>
      </c>
      <c r="B135" s="72" t="s">
        <v>294</v>
      </c>
      <c r="C135" s="73">
        <f>C134-C124</f>
        <v>-332.88099999999997</v>
      </c>
      <c r="D135" s="75"/>
      <c r="E135" s="75">
        <f>E134-E124</f>
        <v>-9.5000000000000001E-2</v>
      </c>
      <c r="F135" s="85"/>
      <c r="G135" s="73">
        <f>G134-G124</f>
        <v>-254.04700000000003</v>
      </c>
      <c r="H135" s="75"/>
      <c r="I135" s="75">
        <f>I134-I124</f>
        <v>-7.2000000000000008E-2</v>
      </c>
      <c r="J135" s="85"/>
      <c r="K135" s="73">
        <f>C135+G135</f>
        <v>-586.928</v>
      </c>
      <c r="L135" s="75"/>
      <c r="M135" s="75">
        <f>M134-M124</f>
        <v>-8.299999999999999E-2</v>
      </c>
      <c r="N135" s="85"/>
    </row>
    <row r="136" spans="1:18" s="45" customFormat="1" ht="18" customHeight="1">
      <c r="A136" s="71" t="s">
        <v>208</v>
      </c>
      <c r="B136" s="84" t="str">
        <f>B112</f>
        <v>ООО "КЭнК"</v>
      </c>
      <c r="C136" s="164">
        <f>'П1.6'!F42</f>
        <v>63.612000000000002</v>
      </c>
      <c r="D136" s="164"/>
      <c r="E136" s="164">
        <f>'П1.6'!K42</f>
        <v>1.7999999999999999E-2</v>
      </c>
      <c r="F136" s="84"/>
      <c r="G136" s="164">
        <f>'П1.6'!F87</f>
        <v>73.253</v>
      </c>
      <c r="H136" s="164"/>
      <c r="I136" s="164">
        <f>'П1.6'!K87</f>
        <v>0.02</v>
      </c>
      <c r="J136" s="69"/>
      <c r="K136" s="73">
        <f>C136+G136</f>
        <v>136.86500000000001</v>
      </c>
      <c r="L136" s="164"/>
      <c r="M136" s="164">
        <f>'П1.6'!K132</f>
        <v>1.9E-2</v>
      </c>
      <c r="N136" s="69"/>
    </row>
    <row r="137" spans="1:18" s="45" customFormat="1" ht="18" customHeight="1">
      <c r="A137" s="71" t="s">
        <v>269</v>
      </c>
      <c r="B137" s="84" t="s">
        <v>282</v>
      </c>
      <c r="C137" s="73">
        <f>'П1.4'!G29</f>
        <v>151.38999999999999</v>
      </c>
      <c r="D137" s="75"/>
      <c r="E137" s="75">
        <f>'П1.5'!G29</f>
        <v>5.2999999999999999E-2</v>
      </c>
      <c r="F137" s="69"/>
      <c r="G137" s="73">
        <f>'П1.4'!L29</f>
        <v>149.38399999999999</v>
      </c>
      <c r="H137" s="75"/>
      <c r="I137" s="75">
        <f>I37-I89</f>
        <v>5.1999999999999998E-2</v>
      </c>
      <c r="J137" s="69"/>
      <c r="K137" s="73">
        <f>C137+G137</f>
        <v>300.774</v>
      </c>
      <c r="L137" s="75"/>
      <c r="M137" s="75">
        <f>M37-M89</f>
        <v>5.149999999999999E-2</v>
      </c>
      <c r="N137" s="69"/>
    </row>
    <row r="138" spans="1:18" s="45" customFormat="1" ht="18" customHeight="1">
      <c r="A138" s="87" t="s">
        <v>209</v>
      </c>
      <c r="B138" s="88" t="s">
        <v>210</v>
      </c>
      <c r="C138" s="89"/>
      <c r="D138" s="90"/>
      <c r="E138" s="151"/>
      <c r="F138" s="69"/>
      <c r="G138" s="89"/>
      <c r="H138" s="90"/>
      <c r="I138" s="151"/>
      <c r="J138" s="69"/>
      <c r="K138" s="89"/>
      <c r="L138" s="90"/>
      <c r="M138" s="151"/>
      <c r="N138" s="69"/>
      <c r="R138" s="175"/>
    </row>
    <row r="139" spans="1:18" s="45" customFormat="1" ht="18" customHeight="1">
      <c r="A139" s="87" t="s">
        <v>211</v>
      </c>
      <c r="B139" s="146" t="s">
        <v>153</v>
      </c>
      <c r="C139" s="73">
        <f>'П1.4'!H13</f>
        <v>-1.8047785488306545E-11</v>
      </c>
      <c r="D139" s="90"/>
      <c r="E139" s="75">
        <f>'П1.5'!H13</f>
        <v>0</v>
      </c>
      <c r="F139" s="69"/>
      <c r="G139" s="73">
        <f>'П1.4'!M13</f>
        <v>-2.1316282072803006E-12</v>
      </c>
      <c r="H139" s="90"/>
      <c r="I139" s="75">
        <f>'П1.5'!M13</f>
        <v>0</v>
      </c>
      <c r="J139" s="69"/>
      <c r="K139" s="73">
        <f>C139+G139</f>
        <v>-2.0179413695586845E-11</v>
      </c>
      <c r="L139" s="90"/>
      <c r="M139" s="74">
        <f>'П1.5'!R13</f>
        <v>0</v>
      </c>
      <c r="N139" s="69"/>
    </row>
    <row r="140" spans="1:18" s="45" customFormat="1" ht="18" customHeight="1">
      <c r="A140" s="87" t="s">
        <v>212</v>
      </c>
      <c r="B140" s="88" t="s">
        <v>213</v>
      </c>
      <c r="C140" s="89"/>
      <c r="D140" s="90"/>
      <c r="E140" s="151"/>
      <c r="F140" s="69"/>
      <c r="G140" s="89"/>
      <c r="H140" s="90"/>
      <c r="I140" s="151"/>
      <c r="J140" s="69"/>
      <c r="K140" s="90"/>
      <c r="L140" s="90"/>
      <c r="M140" s="83"/>
      <c r="N140" s="69"/>
    </row>
    <row r="141" spans="1:18" s="45" customFormat="1" ht="18" customHeight="1">
      <c r="A141" s="76"/>
      <c r="B141" s="77" t="s">
        <v>107</v>
      </c>
      <c r="C141" s="78"/>
      <c r="D141" s="81"/>
      <c r="E141" s="81"/>
      <c r="F141" s="80"/>
      <c r="G141" s="81"/>
      <c r="H141" s="81"/>
      <c r="I141" s="79"/>
      <c r="J141" s="80"/>
      <c r="K141" s="81"/>
      <c r="L141" s="81"/>
      <c r="M141" s="79"/>
      <c r="N141" s="80"/>
    </row>
    <row r="142" spans="1:18" s="45" customFormat="1" ht="18" customHeight="1">
      <c r="A142" s="87" t="s">
        <v>214</v>
      </c>
      <c r="B142" s="88" t="s">
        <v>157</v>
      </c>
      <c r="C142" s="89"/>
      <c r="D142" s="90"/>
      <c r="E142" s="151"/>
      <c r="F142" s="69"/>
      <c r="G142" s="73"/>
      <c r="H142" s="90"/>
      <c r="I142" s="75"/>
      <c r="J142" s="69"/>
      <c r="K142" s="73"/>
      <c r="L142" s="90"/>
      <c r="M142" s="75"/>
      <c r="N142" s="69"/>
    </row>
    <row r="143" spans="1:18" s="45" customFormat="1" ht="18" customHeight="1">
      <c r="A143" s="87" t="s">
        <v>215</v>
      </c>
      <c r="B143" s="88" t="s">
        <v>106</v>
      </c>
      <c r="C143" s="73">
        <f>C139</f>
        <v>-1.8047785488306545E-11</v>
      </c>
      <c r="D143" s="90"/>
      <c r="E143" s="75">
        <f>E139</f>
        <v>0</v>
      </c>
      <c r="F143" s="69"/>
      <c r="G143" s="73">
        <f>G139</f>
        <v>-2.1316282072803006E-12</v>
      </c>
      <c r="H143" s="90"/>
      <c r="I143" s="75">
        <f>I139</f>
        <v>0</v>
      </c>
      <c r="J143" s="69"/>
      <c r="K143" s="73">
        <f>K139</f>
        <v>-2.0179413695586845E-11</v>
      </c>
      <c r="L143" s="90"/>
      <c r="M143" s="75">
        <f>M139</f>
        <v>0</v>
      </c>
      <c r="N143" s="69"/>
    </row>
    <row r="144" spans="1:18" s="45" customFormat="1" ht="18" customHeight="1">
      <c r="A144" s="76"/>
      <c r="B144" s="77" t="s">
        <v>107</v>
      </c>
      <c r="C144" s="78"/>
      <c r="D144" s="81"/>
      <c r="E144" s="81"/>
      <c r="F144" s="80"/>
      <c r="G144" s="81"/>
      <c r="H144" s="81"/>
      <c r="I144" s="79"/>
      <c r="J144" s="80"/>
      <c r="K144" s="81"/>
      <c r="L144" s="81"/>
      <c r="M144" s="79"/>
      <c r="N144" s="80"/>
    </row>
    <row r="145" spans="1:14" s="45" customFormat="1" ht="18" customHeight="1">
      <c r="A145" s="71" t="s">
        <v>216</v>
      </c>
      <c r="B145" s="72" t="str">
        <f>B37</f>
        <v>АО "КузбассЭлектро"</v>
      </c>
      <c r="C145" s="73">
        <f>C143</f>
        <v>-1.8047785488306545E-11</v>
      </c>
      <c r="D145" s="90"/>
      <c r="E145" s="75">
        <f>E143</f>
        <v>0</v>
      </c>
      <c r="F145" s="69"/>
      <c r="G145" s="73">
        <f>G143</f>
        <v>-2.1316282072803006E-12</v>
      </c>
      <c r="H145" s="90"/>
      <c r="I145" s="75">
        <f>I143</f>
        <v>0</v>
      </c>
      <c r="J145" s="69"/>
      <c r="K145" s="73">
        <f>K143</f>
        <v>-2.0179413695586845E-11</v>
      </c>
      <c r="L145" s="90"/>
      <c r="M145" s="75">
        <f>M143</f>
        <v>0</v>
      </c>
      <c r="N145" s="69"/>
    </row>
    <row r="146" spans="1:14" s="45" customFormat="1" ht="18" customHeight="1">
      <c r="A146" s="71" t="s">
        <v>217</v>
      </c>
      <c r="B146" s="72" t="s">
        <v>109</v>
      </c>
      <c r="C146" s="89"/>
      <c r="D146" s="90"/>
      <c r="E146" s="151"/>
      <c r="F146" s="69"/>
      <c r="G146" s="90"/>
      <c r="H146" s="90"/>
      <c r="I146" s="83"/>
      <c r="J146" s="69"/>
      <c r="K146" s="90"/>
      <c r="L146" s="90"/>
      <c r="M146" s="83"/>
      <c r="N146" s="69"/>
    </row>
    <row r="147" spans="1:14" s="45" customFormat="1" ht="18" customHeight="1">
      <c r="A147" s="71"/>
      <c r="B147" s="72" t="s">
        <v>132</v>
      </c>
      <c r="C147" s="89"/>
      <c r="D147" s="90"/>
      <c r="E147" s="151"/>
      <c r="F147" s="69"/>
      <c r="G147" s="90"/>
      <c r="H147" s="90"/>
      <c r="I147" s="83"/>
      <c r="J147" s="69"/>
      <c r="K147" s="90"/>
      <c r="L147" s="90"/>
      <c r="M147" s="83"/>
      <c r="N147" s="69"/>
    </row>
    <row r="148" spans="1:14" s="45" customFormat="1" ht="18" customHeight="1">
      <c r="A148" s="87" t="s">
        <v>218</v>
      </c>
      <c r="B148" s="88" t="s">
        <v>134</v>
      </c>
      <c r="C148" s="89"/>
      <c r="D148" s="90"/>
      <c r="E148" s="151"/>
      <c r="F148" s="69"/>
      <c r="G148" s="90"/>
      <c r="H148" s="90"/>
      <c r="I148" s="83"/>
      <c r="J148" s="69"/>
      <c r="K148" s="90"/>
      <c r="L148" s="90"/>
      <c r="M148" s="83"/>
      <c r="N148" s="69"/>
    </row>
    <row r="149" spans="1:14" s="45" customFormat="1" ht="18" customHeight="1">
      <c r="A149" s="87" t="s">
        <v>219</v>
      </c>
      <c r="B149" s="88" t="s">
        <v>136</v>
      </c>
      <c r="C149" s="73">
        <f>C145</f>
        <v>-1.8047785488306545E-11</v>
      </c>
      <c r="D149" s="169"/>
      <c r="E149" s="74">
        <f>E145</f>
        <v>0</v>
      </c>
      <c r="F149" s="69"/>
      <c r="G149" s="73">
        <f>G145</f>
        <v>-2.1316282072803006E-12</v>
      </c>
      <c r="H149" s="90"/>
      <c r="I149" s="73">
        <f>I145</f>
        <v>0</v>
      </c>
      <c r="J149" s="69"/>
      <c r="K149" s="73">
        <f>K145</f>
        <v>-2.0179413695586845E-11</v>
      </c>
      <c r="L149" s="169"/>
      <c r="M149" s="74">
        <f>M145</f>
        <v>0</v>
      </c>
      <c r="N149" s="69"/>
    </row>
    <row r="150" spans="1:14" s="45" customFormat="1" ht="18" customHeight="1">
      <c r="A150" s="76"/>
      <c r="B150" s="77" t="s">
        <v>114</v>
      </c>
      <c r="C150" s="78"/>
      <c r="D150" s="81"/>
      <c r="E150" s="81"/>
      <c r="F150" s="80"/>
      <c r="G150" s="81"/>
      <c r="H150" s="81"/>
      <c r="I150" s="79"/>
      <c r="J150" s="80"/>
      <c r="K150" s="81"/>
      <c r="L150" s="81"/>
      <c r="M150" s="79"/>
      <c r="N150" s="80"/>
    </row>
    <row r="151" spans="1:14" s="45" customFormat="1" ht="18" customHeight="1">
      <c r="A151" s="87" t="s">
        <v>220</v>
      </c>
      <c r="B151" s="88" t="s">
        <v>116</v>
      </c>
      <c r="C151" s="73">
        <f>C145</f>
        <v>-1.8047785488306545E-11</v>
      </c>
      <c r="D151" s="169"/>
      <c r="E151" s="74">
        <f>E145</f>
        <v>0</v>
      </c>
      <c r="F151" s="69"/>
      <c r="G151" s="73">
        <f>G145</f>
        <v>-2.1316282072803006E-12</v>
      </c>
      <c r="H151" s="169"/>
      <c r="I151" s="74">
        <f>I145</f>
        <v>0</v>
      </c>
      <c r="J151" s="69"/>
      <c r="K151" s="73">
        <f>K145</f>
        <v>-2.0179413695586845E-11</v>
      </c>
      <c r="L151" s="169"/>
      <c r="M151" s="74">
        <f>M145</f>
        <v>0</v>
      </c>
      <c r="N151" s="69"/>
    </row>
    <row r="152" spans="1:14" s="45" customFormat="1" ht="18" customHeight="1">
      <c r="A152" s="87" t="s">
        <v>221</v>
      </c>
      <c r="B152" s="88" t="s">
        <v>118</v>
      </c>
      <c r="C152" s="73"/>
      <c r="D152" s="169"/>
      <c r="E152" s="74"/>
      <c r="F152" s="69"/>
      <c r="G152" s="73"/>
      <c r="H152" s="169"/>
      <c r="I152" s="74"/>
      <c r="J152" s="69"/>
      <c r="K152" s="73"/>
      <c r="L152" s="169"/>
      <c r="M152" s="74"/>
      <c r="N152" s="69"/>
    </row>
    <row r="153" spans="1:14" s="45" customFormat="1" ht="18" customHeight="1">
      <c r="A153" s="76"/>
      <c r="B153" s="77" t="s">
        <v>119</v>
      </c>
      <c r="C153" s="78"/>
      <c r="D153" s="81"/>
      <c r="E153" s="79"/>
      <c r="F153" s="80"/>
      <c r="G153" s="81"/>
      <c r="H153" s="81"/>
      <c r="I153" s="79"/>
      <c r="J153" s="80"/>
      <c r="K153" s="81"/>
      <c r="L153" s="81"/>
      <c r="M153" s="79"/>
      <c r="N153" s="80"/>
    </row>
    <row r="154" spans="1:14" s="45" customFormat="1" ht="18" customHeight="1">
      <c r="A154" s="71" t="s">
        <v>222</v>
      </c>
      <c r="B154" s="72" t="s">
        <v>108</v>
      </c>
      <c r="C154" s="89"/>
      <c r="D154" s="90"/>
      <c r="E154" s="83"/>
      <c r="F154" s="69"/>
      <c r="G154" s="90"/>
      <c r="H154" s="90"/>
      <c r="I154" s="83"/>
      <c r="J154" s="69"/>
      <c r="K154" s="90"/>
      <c r="L154" s="90"/>
      <c r="M154" s="83"/>
      <c r="N154" s="69"/>
    </row>
    <row r="155" spans="1:14" s="45" customFormat="1" ht="18" customHeight="1">
      <c r="A155" s="71" t="s">
        <v>223</v>
      </c>
      <c r="B155" s="72" t="s">
        <v>224</v>
      </c>
      <c r="C155" s="89"/>
      <c r="D155" s="90"/>
      <c r="E155" s="83"/>
      <c r="F155" s="69"/>
      <c r="G155" s="90"/>
      <c r="H155" s="90"/>
      <c r="I155" s="83"/>
      <c r="J155" s="69"/>
      <c r="K155" s="90"/>
      <c r="L155" s="90"/>
      <c r="M155" s="83"/>
      <c r="N155" s="69"/>
    </row>
    <row r="156" spans="1:14" s="45" customFormat="1" ht="18" customHeight="1">
      <c r="A156" s="71" t="s">
        <v>225</v>
      </c>
      <c r="B156" s="72" t="s">
        <v>109</v>
      </c>
      <c r="C156" s="89"/>
      <c r="D156" s="90"/>
      <c r="E156" s="83"/>
      <c r="F156" s="69"/>
      <c r="G156" s="90"/>
      <c r="H156" s="90"/>
      <c r="I156" s="83"/>
      <c r="J156" s="69"/>
      <c r="K156" s="90"/>
      <c r="L156" s="90"/>
      <c r="M156" s="83"/>
      <c r="N156" s="69"/>
    </row>
    <row r="157" spans="1:14" s="45" customFormat="1" ht="18" customHeight="1">
      <c r="A157" s="71" t="s">
        <v>226</v>
      </c>
      <c r="B157" s="72" t="s">
        <v>227</v>
      </c>
      <c r="C157" s="89"/>
      <c r="D157" s="90"/>
      <c r="E157" s="83"/>
      <c r="F157" s="69"/>
      <c r="G157" s="90"/>
      <c r="H157" s="90"/>
      <c r="I157" s="83"/>
      <c r="J157" s="69"/>
      <c r="K157" s="90"/>
      <c r="L157" s="90"/>
      <c r="M157" s="83"/>
      <c r="N157" s="69"/>
    </row>
    <row r="158" spans="1:14" s="45" customFormat="1" ht="18" customHeight="1" thickBot="1">
      <c r="A158" s="91"/>
      <c r="B158" s="92" t="s">
        <v>132</v>
      </c>
      <c r="C158" s="93"/>
      <c r="D158" s="96"/>
      <c r="E158" s="94"/>
      <c r="F158" s="95"/>
      <c r="G158" s="96"/>
      <c r="H158" s="96"/>
      <c r="I158" s="94"/>
      <c r="J158" s="95"/>
      <c r="K158" s="96"/>
      <c r="L158" s="96"/>
      <c r="M158" s="94"/>
      <c r="N158" s="95"/>
    </row>
    <row r="159" spans="1:14" s="45" customFormat="1">
      <c r="A159" s="97"/>
      <c r="B159" s="98"/>
      <c r="C159" s="99"/>
      <c r="D159" s="99"/>
      <c r="G159" s="99"/>
      <c r="H159" s="99"/>
      <c r="K159" s="99"/>
      <c r="L159" s="99"/>
    </row>
    <row r="160" spans="1:14" s="45" customFormat="1">
      <c r="A160" s="100"/>
      <c r="B160" s="98"/>
      <c r="C160" s="99"/>
      <c r="D160" s="99"/>
      <c r="G160" s="99"/>
      <c r="H160" s="99"/>
      <c r="K160" s="99"/>
      <c r="L160" s="99"/>
    </row>
    <row r="161" spans="1:12" s="45" customFormat="1">
      <c r="A161" s="97"/>
      <c r="B161" s="98"/>
      <c r="C161" s="99"/>
      <c r="D161" s="99"/>
      <c r="G161" s="99"/>
      <c r="H161" s="99"/>
      <c r="K161" s="99"/>
      <c r="L161" s="99"/>
    </row>
    <row r="162" spans="1:12" s="45" customFormat="1">
      <c r="A162" s="97"/>
      <c r="B162" s="98"/>
      <c r="C162" s="99"/>
      <c r="D162" s="99"/>
      <c r="G162" s="99"/>
      <c r="H162" s="99"/>
      <c r="K162" s="99"/>
      <c r="L162" s="99"/>
    </row>
    <row r="163" spans="1:12" s="45" customFormat="1">
      <c r="A163" s="97"/>
      <c r="B163" s="98"/>
      <c r="C163" s="99"/>
      <c r="D163" s="99"/>
      <c r="G163" s="99"/>
      <c r="H163" s="99"/>
      <c r="K163" s="99"/>
      <c r="L163" s="99"/>
    </row>
    <row r="164" spans="1:12" s="45" customFormat="1">
      <c r="A164" s="97"/>
      <c r="B164" s="98"/>
      <c r="C164" s="99"/>
      <c r="D164" s="99"/>
      <c r="G164" s="99"/>
      <c r="H164" s="99"/>
      <c r="K164" s="99"/>
      <c r="L164" s="99"/>
    </row>
    <row r="165" spans="1:12" s="45" customFormat="1">
      <c r="A165" s="97"/>
      <c r="B165" s="98"/>
      <c r="C165" s="99"/>
      <c r="D165" s="99"/>
      <c r="G165" s="99"/>
      <c r="H165" s="99"/>
      <c r="K165" s="99"/>
      <c r="L165" s="99"/>
    </row>
    <row r="166" spans="1:12" s="45" customFormat="1">
      <c r="A166" s="97"/>
      <c r="B166" s="98"/>
      <c r="C166" s="99"/>
      <c r="D166" s="99"/>
      <c r="G166" s="99"/>
      <c r="H166" s="99"/>
      <c r="K166" s="99"/>
      <c r="L166" s="99"/>
    </row>
    <row r="167" spans="1:12" s="45" customFormat="1">
      <c r="A167" s="97"/>
      <c r="B167" s="98"/>
      <c r="C167" s="99"/>
      <c r="D167" s="99"/>
      <c r="G167" s="99"/>
      <c r="H167" s="99"/>
      <c r="K167" s="99"/>
      <c r="L167" s="99"/>
    </row>
    <row r="168" spans="1:12" s="45" customFormat="1">
      <c r="A168" s="97"/>
      <c r="B168" s="98"/>
      <c r="C168" s="99"/>
      <c r="D168" s="99"/>
      <c r="G168" s="99"/>
      <c r="H168" s="99"/>
      <c r="K168" s="99"/>
      <c r="L168" s="99"/>
    </row>
    <row r="169" spans="1:12" s="45" customFormat="1">
      <c r="A169" s="97"/>
      <c r="B169" s="98"/>
      <c r="C169" s="99"/>
      <c r="D169" s="99"/>
      <c r="G169" s="99"/>
      <c r="H169" s="99"/>
      <c r="K169" s="99"/>
      <c r="L169" s="99"/>
    </row>
    <row r="170" spans="1:12" s="45" customFormat="1">
      <c r="A170" s="97"/>
      <c r="B170" s="98"/>
      <c r="C170" s="99"/>
      <c r="D170" s="99"/>
      <c r="G170" s="99"/>
      <c r="H170" s="99"/>
      <c r="K170" s="99"/>
      <c r="L170" s="99"/>
    </row>
    <row r="171" spans="1:12" s="45" customFormat="1">
      <c r="A171" s="97"/>
      <c r="B171" s="98"/>
      <c r="C171" s="99"/>
      <c r="D171" s="99"/>
      <c r="G171" s="99"/>
      <c r="H171" s="99"/>
      <c r="K171" s="99"/>
      <c r="L171" s="99"/>
    </row>
    <row r="172" spans="1:12" s="45" customFormat="1">
      <c r="A172" s="97"/>
      <c r="B172" s="98"/>
      <c r="C172" s="99"/>
      <c r="D172" s="99"/>
      <c r="G172" s="99"/>
      <c r="H172" s="99"/>
      <c r="K172" s="99"/>
      <c r="L172" s="99"/>
    </row>
  </sheetData>
  <mergeCells count="7">
    <mergeCell ref="K5:N5"/>
    <mergeCell ref="A2:F2"/>
    <mergeCell ref="A3:F3"/>
    <mergeCell ref="A5:A6"/>
    <mergeCell ref="B5:B6"/>
    <mergeCell ref="C5:F5"/>
    <mergeCell ref="G5:J5"/>
  </mergeCells>
  <phoneticPr fontId="87" type="noConversion"/>
  <printOptions horizontalCentered="1"/>
  <pageMargins left="0.39370078740157483" right="0" top="0.39370078740157483" bottom="0.39370078740157483" header="0.31496062992125984" footer="0.31496062992125984"/>
  <pageSetup paperSize="9" scale="50" orientation="landscape" r:id="rId1"/>
  <headerFooter alignWithMargins="0"/>
  <rowBreaks count="2" manualBreakCount="2">
    <brk id="59" max="13" man="1"/>
    <brk id="11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П1.4</vt:lpstr>
      <vt:lpstr>П1.5</vt:lpstr>
      <vt:lpstr>П1.6</vt:lpstr>
      <vt:lpstr>П1.30 </vt:lpstr>
      <vt:lpstr>'П1.30 '!Заголовки_для_печати</vt:lpstr>
      <vt:lpstr>П1.4!Заголовки_для_печати</vt:lpstr>
      <vt:lpstr>П1.5!Заголовки_для_печати</vt:lpstr>
      <vt:lpstr>'П1.30 '!Область_печати</vt:lpstr>
      <vt:lpstr>П1.4!Область_печати</vt:lpstr>
      <vt:lpstr>П1.5!Область_печати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Oxae</dc:creator>
  <cp:lastModifiedBy>Osokina</cp:lastModifiedBy>
  <cp:lastPrinted>2026-02-06T03:31:31Z</cp:lastPrinted>
  <dcterms:created xsi:type="dcterms:W3CDTF">2015-11-25T12:55:18Z</dcterms:created>
  <dcterms:modified xsi:type="dcterms:W3CDTF">2026-02-06T04:00:34Z</dcterms:modified>
</cp:coreProperties>
</file>