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erv\обменник\РАСКРЫТИЕ ИНФОРМАЦИИ\на сайт\19_г\1. Баланс электрической энергии и мощности\"/>
    </mc:Choice>
  </mc:AlternateContent>
  <xr:revisionPtr revIDLastSave="0" documentId="8_{8E6592E6-58DE-4B36-976E-0D6CB3C49C92}" xr6:coauthVersionLast="47" xr6:coauthVersionMax="47" xr10:uidLastSave="{00000000-0000-0000-0000-000000000000}"/>
  <bookViews>
    <workbookView xWindow="-120" yWindow="-120" windowWidth="29040" windowHeight="15720" tabRatio="725"/>
  </bookViews>
  <sheets>
    <sheet name="2025 год" sheetId="15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1" i="153" l="1"/>
  <c r="B51" i="153"/>
  <c r="D50" i="153"/>
  <c r="B50" i="153"/>
  <c r="C50" i="153"/>
  <c r="D48" i="153"/>
  <c r="D49" i="153"/>
  <c r="D47" i="153"/>
  <c r="D45" i="153"/>
  <c r="D46" i="153"/>
  <c r="D44" i="153"/>
  <c r="D42" i="153"/>
  <c r="D41" i="153"/>
  <c r="D43" i="153"/>
  <c r="E43" i="153"/>
  <c r="C39" i="153"/>
  <c r="C38" i="153"/>
  <c r="D36" i="153"/>
  <c r="D35" i="153"/>
  <c r="D37" i="153"/>
  <c r="D33" i="153"/>
  <c r="D32" i="153"/>
  <c r="D30" i="153"/>
  <c r="D29" i="153"/>
  <c r="D31" i="153"/>
  <c r="C27" i="153"/>
  <c r="C26" i="153"/>
  <c r="D24" i="153"/>
  <c r="D23" i="153"/>
  <c r="D25" i="153"/>
  <c r="D21" i="153"/>
  <c r="D20" i="153"/>
  <c r="D22" i="153"/>
  <c r="D18" i="153"/>
  <c r="D17" i="153"/>
  <c r="C15" i="153"/>
  <c r="D15" i="153"/>
  <c r="D12" i="153"/>
  <c r="D11" i="153"/>
  <c r="D9" i="153"/>
  <c r="D8" i="153"/>
  <c r="D10" i="153"/>
  <c r="D6" i="153"/>
  <c r="D5" i="153"/>
  <c r="D34" i="153"/>
  <c r="E34" i="153"/>
  <c r="F34" i="153"/>
  <c r="D19" i="153"/>
  <c r="E19" i="153"/>
  <c r="D13" i="153"/>
  <c r="E25" i="153"/>
  <c r="F25" i="153"/>
  <c r="D26" i="153"/>
  <c r="D51" i="153"/>
  <c r="D52" i="153"/>
  <c r="D27" i="153"/>
  <c r="D39" i="153"/>
  <c r="D7" i="153"/>
  <c r="E7" i="153"/>
  <c r="F7" i="153"/>
  <c r="E22" i="153"/>
  <c r="F22" i="153"/>
  <c r="E13" i="153"/>
  <c r="F13" i="153"/>
  <c r="E31" i="153"/>
  <c r="F31" i="153"/>
  <c r="E10" i="153"/>
  <c r="F10" i="153"/>
  <c r="E37" i="153"/>
  <c r="F37" i="153"/>
  <c r="F19" i="153"/>
  <c r="D14" i="153"/>
  <c r="D16" i="153"/>
  <c r="D38" i="153"/>
  <c r="F43" i="153"/>
  <c r="D28" i="153"/>
  <c r="E28" i="153"/>
  <c r="F28" i="153"/>
  <c r="D40" i="153"/>
  <c r="E40" i="153"/>
  <c r="F40" i="153"/>
  <c r="E16" i="153"/>
  <c r="F16" i="153"/>
  <c r="E46" i="153"/>
  <c r="F46" i="153"/>
  <c r="E49" i="153"/>
  <c r="F49" i="153"/>
  <c r="E52" i="153"/>
  <c r="F52" i="153"/>
</calcChain>
</file>

<file path=xl/sharedStrings.xml><?xml version="1.0" encoding="utf-8"?>
<sst xmlns="http://schemas.openxmlformats.org/spreadsheetml/2006/main" count="40" uniqueCount="40">
  <si>
    <t>Фактические доходы от услуг по передаче электроэнергии</t>
  </si>
  <si>
    <t>НДС                                                                (руб.)</t>
  </si>
  <si>
    <t>Январь</t>
  </si>
  <si>
    <t>Июнь</t>
  </si>
  <si>
    <t>Февраль</t>
  </si>
  <si>
    <t>Март</t>
  </si>
  <si>
    <t>Июль</t>
  </si>
  <si>
    <t>Август</t>
  </si>
  <si>
    <t>Сентябрь</t>
  </si>
  <si>
    <t>Период</t>
  </si>
  <si>
    <t>Апрель</t>
  </si>
  <si>
    <t>Май</t>
  </si>
  <si>
    <t>Сумма                                                (руб.)</t>
  </si>
  <si>
    <t>Сумма с НДС                                                                    (руб.)</t>
  </si>
  <si>
    <t>Тариф</t>
  </si>
  <si>
    <t>Объем</t>
  </si>
  <si>
    <t>Итого за январь</t>
  </si>
  <si>
    <t>Итого за февраль</t>
  </si>
  <si>
    <t>Итого за март</t>
  </si>
  <si>
    <t>Итого за апрель</t>
  </si>
  <si>
    <t>Итого за май</t>
  </si>
  <si>
    <t>Итого за июнь</t>
  </si>
  <si>
    <t>Итого за июль</t>
  </si>
  <si>
    <t>Итого за август</t>
  </si>
  <si>
    <t>Итого за сентябрь</t>
  </si>
  <si>
    <t>Октябрь</t>
  </si>
  <si>
    <t>Ноябрь</t>
  </si>
  <si>
    <t>Декабрь</t>
  </si>
  <si>
    <t>Итого за октябрь</t>
  </si>
  <si>
    <t>Итого за ноябрь</t>
  </si>
  <si>
    <t>Итого за декабрь</t>
  </si>
  <si>
    <t>9 месяцев                                                         2024 года</t>
  </si>
  <si>
    <t>Итого за 9 месяцев 2024 года</t>
  </si>
  <si>
    <t>Итого за 6 месяцев 2024 года</t>
  </si>
  <si>
    <t>Итого за 3 месяца 2024 года</t>
  </si>
  <si>
    <t>3 месяца                                                         2024 года</t>
  </si>
  <si>
    <t>6 месяцев                                                         2024 года</t>
  </si>
  <si>
    <t>за 2025 год</t>
  </si>
  <si>
    <t>2025г</t>
  </si>
  <si>
    <t>Итого за 2025г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</si>
</sst>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9" formatCode="#,##0.000"/>
    <numFmt numFmtId="185" formatCode="#,##0.000000"/>
  </numFmts>
  <fonts count="7" x14ac:knownFonts="1">
    <font>
      <sz val="10"/>
      <name val="Arial Cyr"/>
      <charset val="204"/>
    </font>
    <font>
      <b/>
      <sz val="11"/>
      <name val="Arial Cyr"/>
      <charset val="204"/>
    </font>
    <font>
      <b/>
      <sz val="14"/>
      <name val="Arial Cyr"/>
      <charset val="204"/>
    </font>
    <font>
      <sz val="12"/>
      <name val="Arial Cyr"/>
      <charset val="204"/>
    </font>
    <font>
      <b/>
      <sz val="12"/>
      <name val="Arial Cyr"/>
      <charset val="204"/>
    </font>
    <font>
      <sz val="11"/>
      <name val="Arial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4" fontId="5" fillId="0" borderId="3" xfId="0" applyNumberFormat="1" applyFont="1" applyBorder="1" applyAlignment="1">
      <alignment horizontal="right" vertical="center"/>
    </xf>
    <xf numFmtId="4" fontId="5" fillId="0" borderId="4" xfId="0" applyNumberFormat="1" applyFont="1" applyBorder="1" applyAlignment="1">
      <alignment horizontal="right" vertical="center"/>
    </xf>
    <xf numFmtId="4" fontId="5" fillId="0" borderId="5" xfId="0" applyNumberFormat="1" applyFont="1" applyBorder="1" applyAlignment="1">
      <alignment horizontal="right" vertical="center"/>
    </xf>
    <xf numFmtId="4" fontId="5" fillId="0" borderId="6" xfId="0" applyNumberFormat="1" applyFont="1" applyBorder="1" applyAlignment="1">
      <alignment horizontal="right" vertical="center"/>
    </xf>
    <xf numFmtId="0" fontId="0" fillId="0" borderId="0" xfId="0" applyBorder="1"/>
    <xf numFmtId="179" fontId="5" fillId="0" borderId="5" xfId="0" applyNumberFormat="1" applyFont="1" applyBorder="1" applyAlignment="1">
      <alignment horizontal="right" vertical="center"/>
    </xf>
    <xf numFmtId="4" fontId="1" fillId="0" borderId="5" xfId="0" applyNumberFormat="1" applyFont="1" applyBorder="1" applyAlignment="1">
      <alignment horizontal="right" vertical="center"/>
    </xf>
    <xf numFmtId="4" fontId="1" fillId="0" borderId="7" xfId="0" applyNumberFormat="1" applyFont="1" applyBorder="1" applyAlignment="1">
      <alignment horizontal="right" vertical="center"/>
    </xf>
    <xf numFmtId="4" fontId="1" fillId="0" borderId="8" xfId="0" applyNumberFormat="1" applyFont="1" applyBorder="1" applyAlignment="1">
      <alignment horizontal="right" vertical="center"/>
    </xf>
    <xf numFmtId="4" fontId="1" fillId="0" borderId="9" xfId="0" applyNumberFormat="1" applyFont="1" applyBorder="1" applyAlignment="1">
      <alignment horizontal="right" vertical="center"/>
    </xf>
    <xf numFmtId="4" fontId="1" fillId="0" borderId="10" xfId="0" applyNumberFormat="1" applyFont="1" applyBorder="1" applyAlignment="1">
      <alignment horizontal="right" vertical="center"/>
    </xf>
    <xf numFmtId="4" fontId="1" fillId="0" borderId="3" xfId="0" applyNumberFormat="1" applyFont="1" applyBorder="1" applyAlignment="1">
      <alignment horizontal="right" vertical="center"/>
    </xf>
    <xf numFmtId="4" fontId="1" fillId="0" borderId="4" xfId="0" applyNumberFormat="1" applyFont="1" applyBorder="1" applyAlignment="1">
      <alignment horizontal="right" vertical="center"/>
    </xf>
    <xf numFmtId="4" fontId="1" fillId="0" borderId="6" xfId="0" applyNumberFormat="1" applyFont="1" applyBorder="1" applyAlignment="1">
      <alignment horizontal="right" vertical="center"/>
    </xf>
    <xf numFmtId="0" fontId="4" fillId="0" borderId="1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79" fontId="5" fillId="0" borderId="5" xfId="0" applyNumberFormat="1" applyFont="1" applyBorder="1" applyAlignment="1">
      <alignment horizontal="right" vertical="center" wrapText="1"/>
    </xf>
    <xf numFmtId="179" fontId="5" fillId="0" borderId="3" xfId="0" applyNumberFormat="1" applyFont="1" applyBorder="1" applyAlignment="1">
      <alignment horizontal="right" vertical="center"/>
    </xf>
    <xf numFmtId="4" fontId="5" fillId="0" borderId="12" xfId="0" applyNumberFormat="1" applyFont="1" applyBorder="1" applyAlignment="1">
      <alignment horizontal="right" vertical="center"/>
    </xf>
    <xf numFmtId="4" fontId="5" fillId="0" borderId="0" xfId="0" applyNumberFormat="1" applyFont="1" applyAlignment="1">
      <alignment horizontal="right" vertical="center"/>
    </xf>
    <xf numFmtId="4" fontId="1" fillId="0" borderId="0" xfId="0" applyNumberFormat="1" applyFont="1" applyBorder="1"/>
    <xf numFmtId="4" fontId="1" fillId="0" borderId="0" xfId="0" applyNumberFormat="1" applyFont="1" applyBorder="1" applyAlignment="1">
      <alignment horizontal="right" vertical="center"/>
    </xf>
    <xf numFmtId="185" fontId="5" fillId="0" borderId="3" xfId="0" applyNumberFormat="1" applyFont="1" applyBorder="1" applyAlignment="1">
      <alignment horizontal="center" vertical="center" wrapText="1"/>
    </xf>
    <xf numFmtId="185" fontId="5" fillId="0" borderId="5" xfId="0" applyNumberFormat="1" applyFont="1" applyBorder="1" applyAlignment="1">
      <alignment horizontal="center" vertical="center"/>
    </xf>
    <xf numFmtId="179" fontId="0" fillId="0" borderId="0" xfId="0" applyNumberFormat="1" applyBorder="1"/>
    <xf numFmtId="179" fontId="1" fillId="0" borderId="1" xfId="0" applyNumberFormat="1" applyFont="1" applyBorder="1" applyAlignment="1">
      <alignment horizontal="center" vertical="center"/>
    </xf>
    <xf numFmtId="179" fontId="6" fillId="0" borderId="0" xfId="0" applyNumberFormat="1" applyFont="1" applyAlignment="1">
      <alignment horizontal="right" vertical="center"/>
    </xf>
    <xf numFmtId="179" fontId="1" fillId="0" borderId="0" xfId="0" applyNumberFormat="1" applyFont="1" applyAlignment="1">
      <alignment horizontal="right" vertical="center"/>
    </xf>
    <xf numFmtId="179" fontId="0" fillId="0" borderId="0" xfId="0" applyNumberFormat="1"/>
    <xf numFmtId="185" fontId="5" fillId="0" borderId="3" xfId="0" applyNumberFormat="1" applyFont="1" applyFill="1" applyBorder="1" applyAlignment="1">
      <alignment horizontal="center" vertical="center" wrapText="1"/>
    </xf>
    <xf numFmtId="185" fontId="5" fillId="0" borderId="12" xfId="0" applyNumberFormat="1" applyFont="1" applyFill="1" applyBorder="1" applyAlignment="1">
      <alignment horizontal="center" vertical="center" wrapText="1"/>
    </xf>
    <xf numFmtId="185" fontId="5" fillId="0" borderId="0" xfId="0" applyNumberFormat="1" applyFont="1" applyAlignment="1">
      <alignment horizontal="right" vertical="center"/>
    </xf>
    <xf numFmtId="4" fontId="0" fillId="0" borderId="0" xfId="0" applyNumberFormat="1"/>
    <xf numFmtId="4" fontId="6" fillId="0" borderId="0" xfId="0" applyNumberFormat="1" applyFont="1"/>
    <xf numFmtId="179" fontId="5" fillId="0" borderId="12" xfId="0" applyNumberFormat="1" applyFont="1" applyFill="1" applyBorder="1" applyAlignment="1">
      <alignment horizontal="right" vertical="center" wrapText="1"/>
    </xf>
    <xf numFmtId="0" fontId="3" fillId="0" borderId="13" xfId="0" applyFont="1" applyBorder="1" applyAlignment="1">
      <alignment horizontal="center" vertical="center"/>
    </xf>
    <xf numFmtId="0" fontId="0" fillId="0" borderId="14" xfId="0" applyBorder="1" applyAlignment="1">
      <alignment vertical="center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0" fillId="0" borderId="19" xfId="0" applyBorder="1" applyAlignment="1">
      <alignment vertical="center" wrapText="1"/>
    </xf>
    <xf numFmtId="0" fontId="0" fillId="0" borderId="14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8"/>
  <sheetViews>
    <sheetView tabSelected="1" topLeftCell="A29" zoomScaleNormal="100" workbookViewId="0">
      <selection activeCell="E54" sqref="E54"/>
    </sheetView>
  </sheetViews>
  <sheetFormatPr defaultRowHeight="12.75" outlineLevelRow="1" x14ac:dyDescent="0.2"/>
  <cols>
    <col min="1" max="1" width="18.5703125" customWidth="1"/>
    <col min="2" max="2" width="17.28515625" customWidth="1"/>
    <col min="3" max="3" width="13" style="32" customWidth="1"/>
    <col min="4" max="4" width="19.7109375" customWidth="1"/>
    <col min="5" max="5" width="17.42578125" customWidth="1"/>
    <col min="6" max="6" width="20.140625" customWidth="1"/>
    <col min="7" max="7" width="1.7109375" customWidth="1"/>
    <col min="8" max="8" width="4.42578125" customWidth="1"/>
  </cols>
  <sheetData>
    <row r="1" spans="1:6" ht="18" x14ac:dyDescent="0.2">
      <c r="A1" s="47" t="s">
        <v>0</v>
      </c>
      <c r="B1" s="48"/>
      <c r="C1" s="48"/>
      <c r="D1" s="48"/>
      <c r="E1" s="48"/>
      <c r="F1" s="48"/>
    </row>
    <row r="2" spans="1:6" ht="18" x14ac:dyDescent="0.2">
      <c r="A2" s="47" t="s">
        <v>37</v>
      </c>
      <c r="B2" s="48"/>
      <c r="C2" s="48"/>
      <c r="D2" s="48"/>
      <c r="E2" s="48"/>
      <c r="F2" s="48"/>
    </row>
    <row r="3" spans="1:6" ht="13.5" thickBot="1" x14ac:dyDescent="0.25">
      <c r="B3" s="8"/>
      <c r="C3" s="28"/>
      <c r="E3" s="1"/>
      <c r="F3" s="1"/>
    </row>
    <row r="4" spans="1:6" ht="30" customHeight="1" thickBot="1" x14ac:dyDescent="0.25">
      <c r="A4" s="18" t="s">
        <v>9</v>
      </c>
      <c r="B4" s="19" t="s">
        <v>14</v>
      </c>
      <c r="C4" s="29" t="s">
        <v>15</v>
      </c>
      <c r="D4" s="2" t="s">
        <v>12</v>
      </c>
      <c r="E4" s="2" t="s">
        <v>1</v>
      </c>
      <c r="F4" s="3" t="s">
        <v>13</v>
      </c>
    </row>
    <row r="5" spans="1:6" ht="19.899999999999999" customHeight="1" x14ac:dyDescent="0.2">
      <c r="A5" s="39" t="s">
        <v>2</v>
      </c>
      <c r="B5" s="26">
        <v>485999.55236600002</v>
      </c>
      <c r="C5" s="21">
        <v>71.486999999999995</v>
      </c>
      <c r="D5" s="4">
        <f>ROUND(B5*C5,2)</f>
        <v>34742650</v>
      </c>
      <c r="E5" s="4"/>
      <c r="F5" s="5"/>
    </row>
    <row r="6" spans="1:6" ht="19.899999999999999" customHeight="1" x14ac:dyDescent="0.2">
      <c r="A6" s="46"/>
      <c r="B6" s="27">
        <v>74.102321000000003</v>
      </c>
      <c r="C6" s="9">
        <v>41443.614999999998</v>
      </c>
      <c r="D6" s="6">
        <f>ROUND(B6*C6,2)</f>
        <v>3071068.06</v>
      </c>
      <c r="E6" s="6"/>
      <c r="F6" s="7"/>
    </row>
    <row r="7" spans="1:6" ht="19.899999999999999" customHeight="1" thickBot="1" x14ac:dyDescent="0.25">
      <c r="A7" s="41" t="s">
        <v>16</v>
      </c>
      <c r="B7" s="42"/>
      <c r="C7" s="43"/>
      <c r="D7" s="11">
        <f>SUM(D5:D6)</f>
        <v>37813718.060000002</v>
      </c>
      <c r="E7" s="11">
        <f>ROUND(D7*20/100,2)</f>
        <v>7562743.6100000003</v>
      </c>
      <c r="F7" s="12">
        <f>SUM(D7,E7)</f>
        <v>45376461.670000002</v>
      </c>
    </row>
    <row r="8" spans="1:6" ht="19.899999999999999" customHeight="1" x14ac:dyDescent="0.2">
      <c r="A8" s="39" t="s">
        <v>4</v>
      </c>
      <c r="B8" s="26">
        <v>485999.55236600002</v>
      </c>
      <c r="C8" s="21">
        <v>71.486999999999995</v>
      </c>
      <c r="D8" s="4">
        <f>ROUND(B8*C8,2)</f>
        <v>34742650</v>
      </c>
      <c r="E8" s="4"/>
      <c r="F8" s="5"/>
    </row>
    <row r="9" spans="1:6" ht="19.899999999999999" customHeight="1" x14ac:dyDescent="0.2">
      <c r="A9" s="46"/>
      <c r="B9" s="27">
        <v>74.102321000000003</v>
      </c>
      <c r="C9" s="9">
        <v>37003.800000000003</v>
      </c>
      <c r="D9" s="6">
        <f>ROUND(B9*C9,2)</f>
        <v>2742067.47</v>
      </c>
      <c r="E9" s="6"/>
      <c r="F9" s="7"/>
    </row>
    <row r="10" spans="1:6" ht="19.899999999999999" customHeight="1" thickBot="1" x14ac:dyDescent="0.25">
      <c r="A10" s="41" t="s">
        <v>17</v>
      </c>
      <c r="B10" s="42"/>
      <c r="C10" s="43"/>
      <c r="D10" s="11">
        <f>SUM(D8:D9)</f>
        <v>37484717.469999999</v>
      </c>
      <c r="E10" s="11">
        <f>ROUND(D10*20/100,2)</f>
        <v>7496943.4900000002</v>
      </c>
      <c r="F10" s="12">
        <f>SUM(D10,E10)</f>
        <v>44981660.960000001</v>
      </c>
    </row>
    <row r="11" spans="1:6" ht="19.899999999999999" customHeight="1" x14ac:dyDescent="0.2">
      <c r="A11" s="39" t="s">
        <v>5</v>
      </c>
      <c r="B11" s="26">
        <v>485999.55236600002</v>
      </c>
      <c r="C11" s="21">
        <v>71.486999999999995</v>
      </c>
      <c r="D11" s="4">
        <f>ROUND(B11*C11,2)</f>
        <v>34742650</v>
      </c>
      <c r="E11" s="15"/>
      <c r="F11" s="16"/>
    </row>
    <row r="12" spans="1:6" ht="19.899999999999999" customHeight="1" x14ac:dyDescent="0.2">
      <c r="A12" s="40"/>
      <c r="B12" s="27">
        <v>74.102321000000003</v>
      </c>
      <c r="C12" s="9">
        <v>40080.438999999998</v>
      </c>
      <c r="D12" s="6">
        <f>ROUND(B12*C12,2)</f>
        <v>2970053.56</v>
      </c>
      <c r="E12" s="10"/>
      <c r="F12" s="17"/>
    </row>
    <row r="13" spans="1:6" ht="19.899999999999999" customHeight="1" thickBot="1" x14ac:dyDescent="0.25">
      <c r="A13" s="41" t="s">
        <v>18</v>
      </c>
      <c r="B13" s="42"/>
      <c r="C13" s="43"/>
      <c r="D13" s="13">
        <f>SUM(D11:D12)</f>
        <v>37712703.560000002</v>
      </c>
      <c r="E13" s="11">
        <f>ROUND(D13*20/100,2)</f>
        <v>7542540.71</v>
      </c>
      <c r="F13" s="14">
        <f>SUM(D13,E13)</f>
        <v>45255244.270000003</v>
      </c>
    </row>
    <row r="14" spans="1:6" ht="19.899999999999999" hidden="1" customHeight="1" outlineLevel="1" x14ac:dyDescent="0.2">
      <c r="A14" s="44" t="s">
        <v>35</v>
      </c>
      <c r="B14" s="26">
        <v>362551.78398399998</v>
      </c>
      <c r="C14" s="21">
        <v>80.570999999999998</v>
      </c>
      <c r="D14" s="4">
        <f>SUM(D5,D8,D11)</f>
        <v>104227950</v>
      </c>
      <c r="E14" s="4"/>
      <c r="F14" s="5"/>
    </row>
    <row r="15" spans="1:6" ht="19.899999999999999" hidden="1" customHeight="1" outlineLevel="1" x14ac:dyDescent="0.2">
      <c r="A15" s="45"/>
      <c r="B15" s="27">
        <v>85.146897999999993</v>
      </c>
      <c r="C15" s="20">
        <f>SUM(C6,C9,C12)</f>
        <v>118527.85400000001</v>
      </c>
      <c r="D15" s="6">
        <f>ROUND(B15*C15,2)</f>
        <v>10092279.09</v>
      </c>
      <c r="E15" s="6"/>
      <c r="F15" s="7"/>
    </row>
    <row r="16" spans="1:6" ht="19.899999999999999" hidden="1" customHeight="1" outlineLevel="1" thickBot="1" x14ac:dyDescent="0.25">
      <c r="A16" s="41" t="s">
        <v>34</v>
      </c>
      <c r="B16" s="42"/>
      <c r="C16" s="43"/>
      <c r="D16" s="11">
        <f>SUM(D14:D15)</f>
        <v>114320229.09</v>
      </c>
      <c r="E16" s="11">
        <f>ROUND(D16*18/100,2)</f>
        <v>20577641.239999998</v>
      </c>
      <c r="F16" s="12">
        <f>SUM(D16,E16)</f>
        <v>134897870.33000001</v>
      </c>
    </row>
    <row r="17" spans="1:6" ht="19.899999999999999" customHeight="1" collapsed="1" x14ac:dyDescent="0.2">
      <c r="A17" s="39" t="s">
        <v>10</v>
      </c>
      <c r="B17" s="26">
        <v>485999.55236600002</v>
      </c>
      <c r="C17" s="21">
        <v>71.486999999999995</v>
      </c>
      <c r="D17" s="4">
        <f>ROUND(B17*C17,2)</f>
        <v>34742650</v>
      </c>
      <c r="E17" s="4"/>
      <c r="F17" s="5"/>
    </row>
    <row r="18" spans="1:6" ht="19.899999999999999" customHeight="1" x14ac:dyDescent="0.2">
      <c r="A18" s="46"/>
      <c r="B18" s="27">
        <v>74.102321000000003</v>
      </c>
      <c r="C18" s="9">
        <v>39865.451000000001</v>
      </c>
      <c r="D18" s="6">
        <f>ROUND(B18*C18,2)</f>
        <v>2954122.45</v>
      </c>
      <c r="E18" s="6"/>
      <c r="F18" s="7"/>
    </row>
    <row r="19" spans="1:6" ht="19.899999999999999" customHeight="1" thickBot="1" x14ac:dyDescent="0.25">
      <c r="A19" s="41" t="s">
        <v>19</v>
      </c>
      <c r="B19" s="42"/>
      <c r="C19" s="43"/>
      <c r="D19" s="11">
        <f>SUM(D17:D18)</f>
        <v>37696772.450000003</v>
      </c>
      <c r="E19" s="11">
        <f>ROUND(D19*20/100,2)</f>
        <v>7539354.4900000002</v>
      </c>
      <c r="F19" s="12">
        <f>SUM(D19,E19)</f>
        <v>45236126.940000005</v>
      </c>
    </row>
    <row r="20" spans="1:6" ht="19.899999999999999" customHeight="1" x14ac:dyDescent="0.2">
      <c r="A20" s="39" t="s">
        <v>11</v>
      </c>
      <c r="B20" s="26">
        <v>485999.55236600002</v>
      </c>
      <c r="C20" s="21">
        <v>71.486999999999995</v>
      </c>
      <c r="D20" s="4">
        <f>ROUND(B20*C20,2)</f>
        <v>34742650</v>
      </c>
      <c r="E20" s="4"/>
      <c r="F20" s="5"/>
    </row>
    <row r="21" spans="1:6" ht="19.899999999999999" customHeight="1" x14ac:dyDescent="0.2">
      <c r="A21" s="46"/>
      <c r="B21" s="27">
        <v>74.102321000000003</v>
      </c>
      <c r="C21" s="9">
        <v>39839.925000000003</v>
      </c>
      <c r="D21" s="6">
        <f>ROUND(B21*C21,2)</f>
        <v>2952230.91</v>
      </c>
      <c r="E21" s="6"/>
      <c r="F21" s="7"/>
    </row>
    <row r="22" spans="1:6" ht="19.899999999999999" customHeight="1" thickBot="1" x14ac:dyDescent="0.25">
      <c r="A22" s="41" t="s">
        <v>20</v>
      </c>
      <c r="B22" s="42"/>
      <c r="C22" s="43"/>
      <c r="D22" s="11">
        <f>SUM(D20:D21)</f>
        <v>37694880.909999996</v>
      </c>
      <c r="E22" s="11">
        <f>ROUND(D22*20/100,2)</f>
        <v>7538976.1799999997</v>
      </c>
      <c r="F22" s="12">
        <f>SUM(D22,E22)</f>
        <v>45233857.089999996</v>
      </c>
    </row>
    <row r="23" spans="1:6" ht="19.899999999999999" customHeight="1" x14ac:dyDescent="0.2">
      <c r="A23" s="39" t="s">
        <v>3</v>
      </c>
      <c r="B23" s="26">
        <v>485999.55236600002</v>
      </c>
      <c r="C23" s="21">
        <v>71.486999999999995</v>
      </c>
      <c r="D23" s="4">
        <f>ROUND(B23*C23,2)</f>
        <v>34742650</v>
      </c>
      <c r="E23" s="15"/>
      <c r="F23" s="16"/>
    </row>
    <row r="24" spans="1:6" ht="19.899999999999999" customHeight="1" x14ac:dyDescent="0.2">
      <c r="A24" s="40"/>
      <c r="B24" s="27">
        <v>74.102321000000003</v>
      </c>
      <c r="C24" s="9">
        <v>34759.474999999999</v>
      </c>
      <c r="D24" s="6">
        <f>ROUND(B24*C24,2)</f>
        <v>2575757.77</v>
      </c>
      <c r="E24" s="10"/>
      <c r="F24" s="17"/>
    </row>
    <row r="25" spans="1:6" ht="19.899999999999999" customHeight="1" thickBot="1" x14ac:dyDescent="0.25">
      <c r="A25" s="41" t="s">
        <v>21</v>
      </c>
      <c r="B25" s="42"/>
      <c r="C25" s="43"/>
      <c r="D25" s="13">
        <f>SUM(D23:D24)</f>
        <v>37318407.770000003</v>
      </c>
      <c r="E25" s="11">
        <f>ROUND(D25*20/100,2)</f>
        <v>7463681.5499999998</v>
      </c>
      <c r="F25" s="14">
        <f>SUM(D25,E25)</f>
        <v>44782089.32</v>
      </c>
    </row>
    <row r="26" spans="1:6" ht="19.899999999999999" hidden="1" customHeight="1" outlineLevel="1" x14ac:dyDescent="0.2">
      <c r="A26" s="44" t="s">
        <v>36</v>
      </c>
      <c r="B26" s="26">
        <v>362551.78398399998</v>
      </c>
      <c r="C26" s="20">
        <f>SUM(C5,C8,C11,C17,C20,C23)/6</f>
        <v>71.486999999999981</v>
      </c>
      <c r="D26" s="4">
        <f>SUM(D5,D8,D11,D17,D20,D23)</f>
        <v>208455900</v>
      </c>
      <c r="E26" s="4"/>
      <c r="F26" s="5"/>
    </row>
    <row r="27" spans="1:6" ht="19.899999999999999" hidden="1" customHeight="1" outlineLevel="1" x14ac:dyDescent="0.2">
      <c r="A27" s="45"/>
      <c r="B27" s="27">
        <v>85.146897999999993</v>
      </c>
      <c r="C27" s="20">
        <f>SUM(C6,C9,C12,C18,C21,C24)</f>
        <v>232992.70499999999</v>
      </c>
      <c r="D27" s="22">
        <f>SUM(D6,D9,D12,D18,D21,D24)</f>
        <v>17265300.219999999</v>
      </c>
      <c r="E27" s="6"/>
      <c r="F27" s="7"/>
    </row>
    <row r="28" spans="1:6" ht="19.899999999999999" hidden="1" customHeight="1" outlineLevel="1" thickBot="1" x14ac:dyDescent="0.25">
      <c r="A28" s="41" t="s">
        <v>33</v>
      </c>
      <c r="B28" s="42"/>
      <c r="C28" s="43"/>
      <c r="D28" s="11">
        <f>SUM(D26:D27)</f>
        <v>225721200.22</v>
      </c>
      <c r="E28" s="11">
        <f>ROUND(D28*18/100,2)</f>
        <v>40629816.039999999</v>
      </c>
      <c r="F28" s="12">
        <f>SUM(D28,E28)</f>
        <v>266351016.25999999</v>
      </c>
    </row>
    <row r="29" spans="1:6" ht="19.899999999999999" customHeight="1" collapsed="1" x14ac:dyDescent="0.2">
      <c r="A29" s="39" t="s">
        <v>6</v>
      </c>
      <c r="B29" s="26">
        <v>464138.856975</v>
      </c>
      <c r="C29" s="21">
        <v>74.853999999999999</v>
      </c>
      <c r="D29" s="4">
        <f>ROUND(B29*C29,2)</f>
        <v>34742650</v>
      </c>
      <c r="E29" s="4"/>
      <c r="F29" s="5"/>
    </row>
    <row r="30" spans="1:6" ht="19.899999999999999" customHeight="1" x14ac:dyDescent="0.2">
      <c r="A30" s="46"/>
      <c r="B30" s="27">
        <v>85.428220999999994</v>
      </c>
      <c r="C30" s="9">
        <v>37968.332999999999</v>
      </c>
      <c r="D30" s="6">
        <f>ROUND(B30*C30,2)</f>
        <v>3243567.14</v>
      </c>
      <c r="E30" s="6"/>
      <c r="F30" s="7"/>
    </row>
    <row r="31" spans="1:6" ht="19.899999999999999" customHeight="1" thickBot="1" x14ac:dyDescent="0.25">
      <c r="A31" s="41" t="s">
        <v>22</v>
      </c>
      <c r="B31" s="42"/>
      <c r="C31" s="43"/>
      <c r="D31" s="11">
        <f>SUM(D29:D30)</f>
        <v>37986217.140000001</v>
      </c>
      <c r="E31" s="11">
        <f>ROUND(D31*20/100,2)</f>
        <v>7597243.4299999997</v>
      </c>
      <c r="F31" s="12">
        <f>SUM(D31,E31)</f>
        <v>45583460.57</v>
      </c>
    </row>
    <row r="32" spans="1:6" ht="19.899999999999999" customHeight="1" x14ac:dyDescent="0.2">
      <c r="A32" s="39" t="s">
        <v>7</v>
      </c>
      <c r="B32" s="26">
        <v>464138.856975</v>
      </c>
      <c r="C32" s="21">
        <v>74.853999999999999</v>
      </c>
      <c r="D32" s="4">
        <f>ROUND(B32*C32,2)</f>
        <v>34742650</v>
      </c>
      <c r="E32" s="4"/>
      <c r="F32" s="5"/>
    </row>
    <row r="33" spans="1:6" ht="19.899999999999999" customHeight="1" x14ac:dyDescent="0.2">
      <c r="A33" s="46"/>
      <c r="B33" s="27">
        <v>85.428220999999994</v>
      </c>
      <c r="C33" s="9">
        <v>37264.913999999997</v>
      </c>
      <c r="D33" s="6">
        <f>ROUND(B33*C33,2)</f>
        <v>3183475.31</v>
      </c>
      <c r="E33" s="6"/>
      <c r="F33" s="7"/>
    </row>
    <row r="34" spans="1:6" ht="19.899999999999999" customHeight="1" thickBot="1" x14ac:dyDescent="0.25">
      <c r="A34" s="41" t="s">
        <v>23</v>
      </c>
      <c r="B34" s="42"/>
      <c r="C34" s="43"/>
      <c r="D34" s="11">
        <f>SUM(D32:D33)</f>
        <v>37926125.310000002</v>
      </c>
      <c r="E34" s="11">
        <f>ROUND(D34*20/100,2)</f>
        <v>7585225.0599999996</v>
      </c>
      <c r="F34" s="12">
        <f>SUM(D34,E34)</f>
        <v>45511350.370000005</v>
      </c>
    </row>
    <row r="35" spans="1:6" ht="19.899999999999999" customHeight="1" x14ac:dyDescent="0.2">
      <c r="A35" s="39" t="s">
        <v>8</v>
      </c>
      <c r="B35" s="26">
        <v>464138.856975</v>
      </c>
      <c r="C35" s="21">
        <v>74.853999999999999</v>
      </c>
      <c r="D35" s="4">
        <f>ROUND(B35*C35,2)</f>
        <v>34742650</v>
      </c>
      <c r="E35" s="15"/>
      <c r="F35" s="16"/>
    </row>
    <row r="36" spans="1:6" ht="19.899999999999999" customHeight="1" x14ac:dyDescent="0.2">
      <c r="A36" s="40"/>
      <c r="B36" s="27">
        <v>85.428220999999994</v>
      </c>
      <c r="C36" s="9">
        <v>39538.847999999998</v>
      </c>
      <c r="D36" s="6">
        <f>ROUND(B36*C36,2)</f>
        <v>3377733.45</v>
      </c>
      <c r="E36" s="10"/>
      <c r="F36" s="17"/>
    </row>
    <row r="37" spans="1:6" ht="19.899999999999999" customHeight="1" thickBot="1" x14ac:dyDescent="0.25">
      <c r="A37" s="41" t="s">
        <v>24</v>
      </c>
      <c r="B37" s="42"/>
      <c r="C37" s="43"/>
      <c r="D37" s="13">
        <f>SUM(D35:D36)</f>
        <v>38120383.450000003</v>
      </c>
      <c r="E37" s="11">
        <f>ROUND(D37*20/100,2)</f>
        <v>7624076.6900000004</v>
      </c>
      <c r="F37" s="14">
        <f>SUM(D37,E37)</f>
        <v>45744460.140000001</v>
      </c>
    </row>
    <row r="38" spans="1:6" ht="19.899999999999999" hidden="1" customHeight="1" outlineLevel="1" x14ac:dyDescent="0.2">
      <c r="A38" s="44" t="s">
        <v>31</v>
      </c>
      <c r="B38" s="26">
        <v>357819.26008400001</v>
      </c>
      <c r="C38" s="20">
        <f>SUM(C5,C8,C11,C17,C20,C23,C29,C32,C35)/9</f>
        <v>72.609333333333325</v>
      </c>
      <c r="D38" s="4">
        <f>SUM(D5,D8,D11,D17,D20,D23,D29,D32,D35)</f>
        <v>312683850</v>
      </c>
      <c r="E38" s="4"/>
      <c r="F38" s="5"/>
    </row>
    <row r="39" spans="1:6" ht="19.899999999999999" hidden="1" customHeight="1" outlineLevel="1" x14ac:dyDescent="0.2">
      <c r="A39" s="45"/>
      <c r="B39" s="27">
        <v>85.258684000000002</v>
      </c>
      <c r="C39" s="20">
        <f>SUM(C5,C8,C11,C18,C21,C24,C30,C33,C36)</f>
        <v>229451.40700000001</v>
      </c>
      <c r="D39" s="22">
        <f>SUM(D6,D9,D12,D18,D21,D24,D30,D33,D36)</f>
        <v>27070076.119999997</v>
      </c>
      <c r="E39" s="6"/>
      <c r="F39" s="7"/>
    </row>
    <row r="40" spans="1:6" ht="19.899999999999999" hidden="1" customHeight="1" outlineLevel="1" thickBot="1" x14ac:dyDescent="0.25">
      <c r="A40" s="41" t="s">
        <v>32</v>
      </c>
      <c r="B40" s="42"/>
      <c r="C40" s="43"/>
      <c r="D40" s="11">
        <f>SUM(D38:D39)</f>
        <v>339753926.12</v>
      </c>
      <c r="E40" s="11">
        <f>ROUND(D40*18/100,2)</f>
        <v>61155706.700000003</v>
      </c>
      <c r="F40" s="12">
        <f>SUM(D40,E40)</f>
        <v>400909632.81999999</v>
      </c>
    </row>
    <row r="41" spans="1:6" ht="19.899999999999999" customHeight="1" collapsed="1" x14ac:dyDescent="0.2">
      <c r="A41" s="39" t="s">
        <v>25</v>
      </c>
      <c r="B41" s="26">
        <v>464138.856975</v>
      </c>
      <c r="C41" s="21">
        <v>74.853999999999999</v>
      </c>
      <c r="D41" s="4">
        <f>ROUND(B41*C41,2)</f>
        <v>34742650</v>
      </c>
      <c r="E41" s="4"/>
      <c r="F41" s="5"/>
    </row>
    <row r="42" spans="1:6" ht="19.899999999999999" customHeight="1" x14ac:dyDescent="0.2">
      <c r="A42" s="46"/>
      <c r="B42" s="27">
        <v>85.428220999999994</v>
      </c>
      <c r="C42" s="9">
        <v>42459.809000000001</v>
      </c>
      <c r="D42" s="6">
        <f>ROUND(B42*C42,2)</f>
        <v>3627265.95</v>
      </c>
      <c r="E42" s="6"/>
      <c r="F42" s="7"/>
    </row>
    <row r="43" spans="1:6" ht="19.899999999999999" customHeight="1" thickBot="1" x14ac:dyDescent="0.25">
      <c r="A43" s="41" t="s">
        <v>28</v>
      </c>
      <c r="B43" s="42"/>
      <c r="C43" s="43"/>
      <c r="D43" s="11">
        <f>SUM(D41:D42)</f>
        <v>38369915.950000003</v>
      </c>
      <c r="E43" s="11">
        <f>ROUND(D43*20/100,2)</f>
        <v>7673983.1900000004</v>
      </c>
      <c r="F43" s="12">
        <f>SUM(D43,E43)</f>
        <v>46043899.140000001</v>
      </c>
    </row>
    <row r="44" spans="1:6" ht="19.899999999999999" customHeight="1" x14ac:dyDescent="0.2">
      <c r="A44" s="39" t="s">
        <v>26</v>
      </c>
      <c r="B44" s="26">
        <v>464138.856975</v>
      </c>
      <c r="C44" s="21">
        <v>74.853999999999999</v>
      </c>
      <c r="D44" s="4">
        <f>ROUND(B44*C44,2)</f>
        <v>34742650</v>
      </c>
      <c r="E44" s="4"/>
      <c r="F44" s="5"/>
    </row>
    <row r="45" spans="1:6" ht="19.899999999999999" customHeight="1" x14ac:dyDescent="0.2">
      <c r="A45" s="46"/>
      <c r="B45" s="27">
        <v>85.428220999999994</v>
      </c>
      <c r="C45" s="9">
        <v>40841.862000000001</v>
      </c>
      <c r="D45" s="6">
        <f>ROUND(B45*C45,2)</f>
        <v>3489047.61</v>
      </c>
      <c r="E45" s="6"/>
      <c r="F45" s="7"/>
    </row>
    <row r="46" spans="1:6" ht="19.899999999999999" customHeight="1" thickBot="1" x14ac:dyDescent="0.25">
      <c r="A46" s="41" t="s">
        <v>29</v>
      </c>
      <c r="B46" s="42"/>
      <c r="C46" s="43"/>
      <c r="D46" s="11">
        <f>SUM(D44:D45)</f>
        <v>38231697.609999999</v>
      </c>
      <c r="E46" s="11">
        <f>ROUND(D46*20/100,2)</f>
        <v>7646339.5199999996</v>
      </c>
      <c r="F46" s="12">
        <f>SUM(D46,E46)</f>
        <v>45878037.129999995</v>
      </c>
    </row>
    <row r="47" spans="1:6" ht="19.899999999999999" customHeight="1" x14ac:dyDescent="0.2">
      <c r="A47" s="39" t="s">
        <v>27</v>
      </c>
      <c r="B47" s="26">
        <v>464138.856975</v>
      </c>
      <c r="C47" s="21">
        <v>74.853999999999999</v>
      </c>
      <c r="D47" s="4">
        <f>ROUND(B47*C47,2)</f>
        <v>34742650</v>
      </c>
      <c r="E47" s="15"/>
      <c r="F47" s="16"/>
    </row>
    <row r="48" spans="1:6" ht="19.899999999999999" customHeight="1" x14ac:dyDescent="0.2">
      <c r="A48" s="40"/>
      <c r="B48" s="27">
        <v>85.428220999999994</v>
      </c>
      <c r="C48" s="9">
        <v>43508.508999999998</v>
      </c>
      <c r="D48" s="6">
        <f>ROUND(B48*C48,2)</f>
        <v>3716854.52</v>
      </c>
      <c r="E48" s="10"/>
      <c r="F48" s="17"/>
    </row>
    <row r="49" spans="1:6" ht="19.899999999999999" customHeight="1" thickBot="1" x14ac:dyDescent="0.25">
      <c r="A49" s="41" t="s">
        <v>30</v>
      </c>
      <c r="B49" s="42"/>
      <c r="C49" s="43"/>
      <c r="D49" s="13">
        <f>SUM(D47:D48)</f>
        <v>38459504.520000003</v>
      </c>
      <c r="E49" s="11">
        <f>ROUND(D49*20/100,2)</f>
        <v>7691900.9000000004</v>
      </c>
      <c r="F49" s="14">
        <f>SUM(D49,E49)</f>
        <v>46151405.420000002</v>
      </c>
    </row>
    <row r="50" spans="1:6" ht="19.899999999999999" customHeight="1" x14ac:dyDescent="0.2">
      <c r="A50" s="44" t="s">
        <v>38</v>
      </c>
      <c r="B50" s="33">
        <f>D50/C50/12</f>
        <v>474817.72025611415</v>
      </c>
      <c r="C50" s="38">
        <f>SUM(C5,C8,C11,C17,C20,C23,C29,C32,C35,C41,C44,C47)/12</f>
        <v>73.170500000000004</v>
      </c>
      <c r="D50" s="4">
        <f>SUM(D5,D8,D11,D17,D20,D23,D29,D32,D35,D41,D44,D47)</f>
        <v>416911800</v>
      </c>
      <c r="E50" s="4"/>
      <c r="F50" s="5"/>
    </row>
    <row r="51" spans="1:6" ht="19.899999999999999" customHeight="1" x14ac:dyDescent="0.2">
      <c r="A51" s="45"/>
      <c r="B51" s="34">
        <f>D51/C51</f>
        <v>79.867767575947639</v>
      </c>
      <c r="C51" s="20">
        <f>SUM(C6,C9,C12,C18,C21,C24,C30,C33,C36,C42,C45,C48)</f>
        <v>474574.98000000004</v>
      </c>
      <c r="D51" s="22">
        <f>SUM(D6,D9,D12,D18,D21,D24,D30,D33,D36,D42,D45,D48)</f>
        <v>37903244.200000003</v>
      </c>
      <c r="E51" s="6"/>
      <c r="F51" s="7"/>
    </row>
    <row r="52" spans="1:6" ht="19.899999999999999" customHeight="1" thickBot="1" x14ac:dyDescent="0.25">
      <c r="A52" s="41" t="s">
        <v>39</v>
      </c>
      <c r="B52" s="42"/>
      <c r="C52" s="43"/>
      <c r="D52" s="11">
        <f>SUM(D50:D51)</f>
        <v>454815044.19999999</v>
      </c>
      <c r="E52" s="11">
        <f>ROUND(D52*20/100,2)</f>
        <v>90963008.840000004</v>
      </c>
      <c r="F52" s="12">
        <f>SUM(D52,E52)</f>
        <v>545778053.03999996</v>
      </c>
    </row>
    <row r="53" spans="1:6" ht="14.25" x14ac:dyDescent="0.2">
      <c r="B53" s="35"/>
      <c r="C53" s="30"/>
      <c r="D53" s="23"/>
    </row>
    <row r="54" spans="1:6" ht="15" x14ac:dyDescent="0.25">
      <c r="B54" s="35"/>
      <c r="C54" s="31"/>
      <c r="D54" s="24"/>
      <c r="E54" s="25"/>
      <c r="F54" s="25"/>
    </row>
    <row r="56" spans="1:6" x14ac:dyDescent="0.2">
      <c r="B56" s="36"/>
    </row>
    <row r="57" spans="1:6" x14ac:dyDescent="0.2">
      <c r="B57" s="36"/>
    </row>
    <row r="58" spans="1:6" x14ac:dyDescent="0.2">
      <c r="B58" s="37"/>
    </row>
  </sheetData>
  <mergeCells count="34">
    <mergeCell ref="A1:F1"/>
    <mergeCell ref="A2:F2"/>
    <mergeCell ref="A5:A6"/>
    <mergeCell ref="A7:C7"/>
    <mergeCell ref="A8:A9"/>
    <mergeCell ref="A10:C10"/>
    <mergeCell ref="A11:A12"/>
    <mergeCell ref="A13:C13"/>
    <mergeCell ref="A14:A15"/>
    <mergeCell ref="A16:C16"/>
    <mergeCell ref="A17:A18"/>
    <mergeCell ref="A19:C19"/>
    <mergeCell ref="A20:A21"/>
    <mergeCell ref="A22:C22"/>
    <mergeCell ref="A23:A24"/>
    <mergeCell ref="A25:C25"/>
    <mergeCell ref="A26:A27"/>
    <mergeCell ref="A28:C28"/>
    <mergeCell ref="A29:A30"/>
    <mergeCell ref="A31:C31"/>
    <mergeCell ref="A32:A33"/>
    <mergeCell ref="A34:C34"/>
    <mergeCell ref="A35:A36"/>
    <mergeCell ref="A37:C37"/>
    <mergeCell ref="A47:A48"/>
    <mergeCell ref="A49:C49"/>
    <mergeCell ref="A50:A51"/>
    <mergeCell ref="A52:C52"/>
    <mergeCell ref="A38:A39"/>
    <mergeCell ref="A40:C40"/>
    <mergeCell ref="A41:A42"/>
    <mergeCell ref="A43:C43"/>
    <mergeCell ref="A44:A45"/>
    <mergeCell ref="A46:C46"/>
  </mergeCells>
  <printOptions horizontalCentered="1"/>
  <pageMargins left="0.39370078740157483" right="0" top="0.19685039370078741" bottom="0.19685039370078741" header="0.51181102362204722" footer="0.51181102362204722"/>
  <pageSetup paperSize="9" scale="8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2025 год</vt:lpstr>
    </vt:vector>
  </TitlesOfParts>
  <Company>БЭУ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Кустов Владимир Иванович</dc:creator>
  <cp:lastModifiedBy>Admin</cp:lastModifiedBy>
  <cp:lastPrinted>2026-02-10T04:35:54Z</cp:lastPrinted>
  <dcterms:created xsi:type="dcterms:W3CDTF">2002-01-04T06:38:27Z</dcterms:created>
  <dcterms:modified xsi:type="dcterms:W3CDTF">2026-02-12T08:03:29Z</dcterms:modified>
</cp:coreProperties>
</file>